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895" firstSheet="2" activeTab="28"/>
  </bookViews>
  <sheets>
    <sheet name="Define" sheetId="1" state="hidden" r:id="rId1"/>
    <sheet name="0000000" sheetId="2" state="veryHidden"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s>
  <definedNames>
    <definedName name="_xlnm.Print_Titles" localSheetId="14">'15'!$1:$5</definedName>
    <definedName name="_xlnm.Print_Titles" localSheetId="27">'28'!$1:$4</definedName>
    <definedName name="_xlnm.Print_Titles" localSheetId="3">'4'!$1:$4</definedName>
    <definedName name="_xlnm.Print_Titles" localSheetId="6">'7'!$1:$5</definedName>
    <definedName name="决算" localSheetId="9">'6'!#REF!</definedName>
    <definedName name="决算" localSheetId="10">'6'!#REF!</definedName>
    <definedName name="决算" localSheetId="11">'6'!#REF!</definedName>
    <definedName name="决算" localSheetId="13">'6'!#REF!</definedName>
    <definedName name="决算" localSheetId="23">'6'!#REF!</definedName>
    <definedName name="决算" localSheetId="24">'6'!#REF!</definedName>
    <definedName name="决算" localSheetId="2">'6'!#REF!</definedName>
    <definedName name="决算" localSheetId="6">'6'!#REF!</definedName>
    <definedName name="决算">'6'!#REF!</definedName>
    <definedName name="决算2014" localSheetId="9">'6'!#REF!</definedName>
    <definedName name="决算2014" localSheetId="10">'6'!#REF!</definedName>
    <definedName name="决算2014" localSheetId="11">'6'!#REF!</definedName>
    <definedName name="决算2014" localSheetId="13">'6'!#REF!</definedName>
    <definedName name="决算2014" localSheetId="23">'6'!#REF!</definedName>
    <definedName name="决算2014" localSheetId="24">'6'!#REF!</definedName>
    <definedName name="决算2014" localSheetId="2">'6'!#REF!</definedName>
    <definedName name="决算2014" localSheetId="6">'6'!#REF!</definedName>
    <definedName name="决算2014">'6'!#REF!</definedName>
  </definedNames>
  <calcPr fullCalcOnLoad="1"/>
</workbook>
</file>

<file path=xl/sharedStrings.xml><?xml version="1.0" encoding="utf-8"?>
<sst xmlns="http://schemas.openxmlformats.org/spreadsheetml/2006/main" count="3250" uniqueCount="1656">
  <si>
    <t>ERRANGE_O=</t>
  </si>
  <si>
    <t>B5:B24</t>
  </si>
  <si>
    <t>ERLINESTART_O=</t>
  </si>
  <si>
    <t>ERCOLUMNSTART_O=</t>
  </si>
  <si>
    <t>ERLINEEND_O=</t>
  </si>
  <si>
    <t>ERCOLUMNEND_O=</t>
  </si>
  <si>
    <r>
      <t>附件</t>
    </r>
    <r>
      <rPr>
        <sz val="14"/>
        <color indexed="8"/>
        <rFont val="Times New Roman"/>
        <family val="1"/>
      </rPr>
      <t>3</t>
    </r>
  </si>
  <si>
    <t>巴中市2019年一般公共预算收入决算表</t>
  </si>
  <si>
    <t>单位：万元</t>
  </si>
  <si>
    <t>预 算 科 目</t>
  </si>
  <si>
    <t>年初预算数</t>
  </si>
  <si>
    <t>调整预算数</t>
  </si>
  <si>
    <t>决算数</t>
  </si>
  <si>
    <t>占调整预算%</t>
  </si>
  <si>
    <t>上年数据</t>
  </si>
  <si>
    <t>同口径增长%</t>
  </si>
  <si>
    <t>一般公共预算收入</t>
  </si>
  <si>
    <t>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</si>
  <si>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</si>
  <si>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</si>
  <si>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</si>
  <si>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</si>
  <si>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</si>
  <si>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</si>
  <si>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</si>
  <si>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</si>
  <si>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</si>
  <si>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</si>
  <si>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</si>
  <si>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</si>
  <si>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</si>
  <si>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</si>
  <si>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</si>
  <si>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</si>
  <si>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</si>
  <si>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</si>
  <si>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</si>
  <si>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</si>
  <si>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</si>
  <si>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</si>
  <si>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</si>
  <si>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r>
      <rPr>
        <sz val="12"/>
        <rFont val="方正仿宋_GBK"/>
        <family val="4"/>
      </rPr>
      <t>附件</t>
    </r>
    <r>
      <rPr>
        <sz val="12"/>
        <rFont val="Times New Roman"/>
        <family val="1"/>
      </rPr>
      <t>4</t>
    </r>
  </si>
  <si>
    <t>巴中市2019年一般公共预算支出决算表</t>
  </si>
  <si>
    <t xml:space="preserve">    单位：万元</t>
  </si>
  <si>
    <t>科 目 名 称</t>
  </si>
  <si>
    <t>年初预算</t>
  </si>
  <si>
    <t>调整预算</t>
  </si>
  <si>
    <t>占调整
预算%</t>
  </si>
  <si>
    <r>
      <t xml:space="preserve">上 </t>
    </r>
    <r>
      <rPr>
        <b/>
        <sz val="10"/>
        <rFont val="宋体"/>
        <family val="0"/>
      </rPr>
      <t>年
决算数</t>
    </r>
  </si>
  <si>
    <t>同口径
增 减%</t>
  </si>
  <si>
    <t>一般公共预算支出</t>
  </si>
  <si>
    <t>一、一般公共服务支出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</si>
  <si>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</si>
  <si>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</si>
  <si>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</si>
  <si>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</si>
  <si>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</si>
  <si>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</si>
  <si>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</si>
  <si>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</si>
  <si>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</si>
  <si>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</si>
  <si>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</si>
  <si>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</si>
  <si>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</si>
  <si>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</si>
  <si>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</si>
  <si>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</si>
  <si>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</si>
  <si>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政府办公厅及相关机构事务</t>
  </si>
  <si>
    <t xml:space="preserve">  专项服务</t>
  </si>
  <si>
    <t xml:space="preserve">  专项业务活动</t>
  </si>
  <si>
    <t xml:space="preserve">  政务公开审批</t>
  </si>
  <si>
    <t xml:space="preserve">  信访事务</t>
  </si>
  <si>
    <t xml:space="preserve">  参事事务</t>
  </si>
  <si>
    <r>
      <t xml:space="preserve">  其他政府办公厅(室)及相关机</t>
    </r>
    <r>
      <rPr>
        <sz val="10"/>
        <rFont val="宋体"/>
        <family val="0"/>
      </rPr>
      <t>构事务</t>
    </r>
  </si>
  <si>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</si>
  <si>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</si>
  <si>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</si>
  <si>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</si>
  <si>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</si>
  <si>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</si>
  <si>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</si>
  <si>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</si>
  <si>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</si>
  <si>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</si>
  <si>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</si>
  <si>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</si>
  <si>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</si>
  <si>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</si>
  <si>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</si>
  <si>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</si>
  <si>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</si>
  <si>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</si>
  <si>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</si>
  <si>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</si>
  <si>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</si>
  <si>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</si>
  <si>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</si>
  <si>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</si>
  <si>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</si>
  <si>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</si>
  <si>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</si>
  <si>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</si>
  <si>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</si>
  <si>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</si>
  <si>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</si>
  <si>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</si>
  <si>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</si>
  <si>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</si>
  <si>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</si>
  <si>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</si>
  <si>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</si>
  <si>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</si>
  <si>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</si>
  <si>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</si>
  <si>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</si>
  <si>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</si>
  <si>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</si>
  <si>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</si>
  <si>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</si>
  <si>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</si>
  <si>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</si>
  <si>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</si>
  <si>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</si>
  <si>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</si>
  <si>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</si>
  <si>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</si>
  <si>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</si>
  <si>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专利试点和产业化推进</t>
  </si>
  <si>
    <t xml:space="preserve">  专利执法</t>
  </si>
  <si>
    <t xml:space="preserve">  其他知识产权事务支出</t>
  </si>
  <si>
    <t xml:space="preserve"> 民族事务</t>
  </si>
  <si>
    <t xml:space="preserve">  民族工作专项</t>
  </si>
  <si>
    <r>
      <t xml:space="preserve"> </t>
    </r>
    <r>
      <rPr>
        <sz val="10"/>
        <rFont val="宋体"/>
        <family val="0"/>
      </rPr>
      <t xml:space="preserve"> </t>
    </r>
    <r>
      <rPr>
        <sz val="10"/>
        <rFont val="宋体"/>
        <family val="0"/>
      </rPr>
      <t>事业运行</t>
    </r>
  </si>
  <si>
    <t xml:space="preserve">  其他民族事务支出</t>
  </si>
  <si>
    <t xml:space="preserve"> 港澳台侨事务</t>
  </si>
  <si>
    <r>
      <t xml:space="preserve"> </t>
    </r>
    <r>
      <rPr>
        <sz val="10"/>
        <rFont val="宋体"/>
        <family val="0"/>
      </rPr>
      <t xml:space="preserve"> </t>
    </r>
    <r>
      <rPr>
        <sz val="10"/>
        <rFont val="宋体"/>
        <family val="0"/>
      </rPr>
      <t>港澳事务</t>
    </r>
  </si>
  <si>
    <t xml:space="preserve">  台湾事务</t>
  </si>
  <si>
    <t xml:space="preserve">  其他港澳台侨事务支出</t>
  </si>
  <si>
    <t xml:space="preserve"> 档案事务</t>
  </si>
  <si>
    <r>
      <t xml:space="preserve"> </t>
    </r>
    <r>
      <rPr>
        <sz val="10"/>
        <rFont val="宋体"/>
        <family val="0"/>
      </rPr>
      <t xml:space="preserve"> 机关服务</t>
    </r>
  </si>
  <si>
    <t xml:space="preserve">  档案馆</t>
  </si>
  <si>
    <t xml:space="preserve">  其他档案事务支出</t>
  </si>
  <si>
    <t xml:space="preserve"> 民主党派及工商联事务</t>
  </si>
  <si>
    <t xml:space="preserve">  其他民主党派及工商联事务支</t>
  </si>
  <si>
    <t xml:space="preserve"> 群众团体事务</t>
  </si>
  <si>
    <r>
      <t xml:space="preserve"> </t>
    </r>
    <r>
      <rPr>
        <sz val="10"/>
        <rFont val="宋体"/>
        <family val="0"/>
      </rPr>
      <t xml:space="preserve"> 工会事务</t>
    </r>
  </si>
  <si>
    <t xml:space="preserve">  其他群众团体事务支出</t>
  </si>
  <si>
    <t xml:space="preserve"> 党委办公厅及相关机构事务</t>
  </si>
  <si>
    <t xml:space="preserve">  专项业务</t>
  </si>
  <si>
    <r>
      <t xml:space="preserve">  其他党委办公厅(室)及相关</t>
    </r>
    <r>
      <rPr>
        <sz val="10"/>
        <rFont val="宋体"/>
        <family val="0"/>
      </rPr>
      <t xml:space="preserve">机构事务
</t>
    </r>
    <r>
      <rPr>
        <sz val="10"/>
        <rFont val="宋体"/>
        <family val="0"/>
      </rPr>
      <t xml:space="preserve">  </t>
    </r>
    <r>
      <rPr>
        <sz val="10"/>
        <rFont val="宋体"/>
        <family val="0"/>
      </rPr>
      <t>支出</t>
    </r>
  </si>
  <si>
    <t xml:space="preserve"> 组织事务</t>
  </si>
  <si>
    <r>
      <t xml:space="preserve"> </t>
    </r>
    <r>
      <rPr>
        <sz val="10"/>
        <rFont val="宋体"/>
        <family val="0"/>
      </rPr>
      <t xml:space="preserve"> 公务员事务</t>
    </r>
  </si>
  <si>
    <t xml:space="preserve">  其他组织事务支出</t>
  </si>
  <si>
    <t xml:space="preserve"> 宣传事务</t>
  </si>
  <si>
    <t xml:space="preserve">  其他宣传事务支出</t>
  </si>
  <si>
    <t xml:space="preserve"> 统战事务</t>
  </si>
  <si>
    <r>
      <t xml:space="preserve"> </t>
    </r>
    <r>
      <rPr>
        <sz val="10"/>
        <rFont val="宋体"/>
        <family val="0"/>
      </rPr>
      <t xml:space="preserve"> </t>
    </r>
    <r>
      <rPr>
        <sz val="10"/>
        <rFont val="宋体"/>
        <family val="0"/>
      </rPr>
      <t>机关服务</t>
    </r>
  </si>
  <si>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</si>
  <si>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</si>
  <si>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</si>
  <si>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</si>
  <si>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</si>
  <si>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</si>
  <si>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</si>
  <si>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</si>
  <si>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</si>
  <si>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</si>
  <si>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</si>
  <si>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</si>
  <si>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</si>
  <si>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</si>
  <si>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</si>
  <si>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</si>
  <si>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</si>
  <si>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</si>
  <si>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</si>
  <si>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</si>
  <si>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</si>
  <si>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</si>
  <si>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其他一般公共服务支出(项)</t>
  </si>
  <si>
    <t>二、外交支出</t>
  </si>
  <si>
    <t>三、国防支出</t>
  </si>
  <si>
    <t xml:space="preserve"> 现役部队</t>
  </si>
  <si>
    <t xml:space="preserve"> 国防科研事业</t>
  </si>
  <si>
    <t xml:space="preserve"> 国防动员</t>
  </si>
  <si>
    <t xml:space="preserve">  兵役征集</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</si>
  <si>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</si>
  <si>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</si>
  <si>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</si>
  <si>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</si>
  <si>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</si>
  <si>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</si>
  <si>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</si>
  <si>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</si>
  <si>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</si>
  <si>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</si>
  <si>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</si>
  <si>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</si>
  <si>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</si>
  <si>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</si>
  <si>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</si>
  <si>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</si>
  <si>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</si>
  <si>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</si>
  <si>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</si>
  <si>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</si>
  <si>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</si>
  <si>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</si>
  <si>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</si>
  <si>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</si>
  <si>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</si>
  <si>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</si>
  <si>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</si>
  <si>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</si>
  <si>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</si>
  <si>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</si>
  <si>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</si>
  <si>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</si>
  <si>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</si>
  <si>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</si>
  <si>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</si>
  <si>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</si>
  <si>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</si>
  <si>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</si>
  <si>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</si>
  <si>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</si>
  <si>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</si>
  <si>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</si>
  <si>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</si>
  <si>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</si>
  <si>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</si>
  <si>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</si>
  <si>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</si>
  <si>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r>
      <t xml:space="preserve"> </t>
    </r>
    <r>
      <rPr>
        <sz val="10"/>
        <rFont val="宋体"/>
        <family val="0"/>
      </rPr>
      <t xml:space="preserve"> </t>
    </r>
    <r>
      <rPr>
        <sz val="10"/>
        <rFont val="宋体"/>
        <family val="0"/>
      </rPr>
      <t>保密技术</t>
    </r>
  </si>
  <si>
    <t xml:space="preserve">  保密管理</t>
  </si>
  <si>
    <t xml:space="preserve">  其他国家保密支出</t>
  </si>
  <si>
    <t xml:space="preserve"> 缉私警察</t>
  </si>
  <si>
    <t xml:space="preserve"> 海警</t>
  </si>
  <si>
    <t xml:space="preserve"> 其他公共安全支出(款)</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</si>
  <si>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</si>
  <si>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</si>
  <si>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</si>
  <si>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</si>
  <si>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</si>
  <si>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</si>
  <si>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</si>
  <si>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</si>
  <si>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</si>
  <si>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</si>
  <si>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</si>
  <si>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</si>
  <si>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</si>
  <si>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职业高中教育</t>
  </si>
  <si>
    <t xml:space="preserve">  其他职业教育支出</t>
  </si>
  <si>
    <t xml:space="preserve"> 成人教育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</si>
  <si>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</si>
  <si>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</si>
  <si>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</si>
  <si>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</si>
  <si>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</si>
  <si>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</si>
  <si>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其他广播电视教育支出</t>
  </si>
  <si>
    <t xml:space="preserve"> 留学教育</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</si>
  <si>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</si>
  <si>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</si>
  <si>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</si>
  <si>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</si>
  <si>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</si>
  <si>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</si>
  <si>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</si>
  <si>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</si>
  <si>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</si>
  <si>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</si>
  <si>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</si>
  <si>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</si>
  <si>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</si>
  <si>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</si>
  <si>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</si>
  <si>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</si>
  <si>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</si>
  <si>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六、科学技术支出</t>
  </si>
  <si>
    <t xml:space="preserve"> 科学技术管理事务</t>
  </si>
  <si>
    <t xml:space="preserve">  其他科学技术管理事务支出</t>
  </si>
  <si>
    <t xml:space="preserve"> 基础研究</t>
  </si>
  <si>
    <t xml:space="preserve">  机构运行</t>
  </si>
  <si>
    <t xml:space="preserve"> 应用研究</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</si>
  <si>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</si>
  <si>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</si>
  <si>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</si>
  <si>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</si>
  <si>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</si>
  <si>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</si>
  <si>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</si>
  <si>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</si>
  <si>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</si>
  <si>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</si>
  <si>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</si>
  <si>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</si>
  <si>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</si>
  <si>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</si>
  <si>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</si>
  <si>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</si>
  <si>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</si>
  <si>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</si>
  <si>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</si>
  <si>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</si>
  <si>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</si>
  <si>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科技重大项目</t>
  </si>
  <si>
    <t xml:space="preserve"> 其他科学技术支出(款)</t>
  </si>
  <si>
    <t xml:space="preserve">  科技奖励</t>
  </si>
  <si>
    <t xml:space="preserve">  其他科学技术支出(项)</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</si>
  <si>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</si>
  <si>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</si>
  <si>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</si>
  <si>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</si>
  <si>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</si>
  <si>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</si>
  <si>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</si>
  <si>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</si>
  <si>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</si>
  <si>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</si>
  <si>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</si>
  <si>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</si>
  <si>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</si>
  <si>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</si>
  <si>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</si>
  <si>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</si>
  <si>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</si>
  <si>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</si>
  <si>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</si>
  <si>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</si>
  <si>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</si>
  <si>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</si>
  <si>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</si>
  <si>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</si>
  <si>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</si>
  <si>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</si>
  <si>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</si>
  <si>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</si>
  <si>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</si>
  <si>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</si>
  <si>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</si>
  <si>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</si>
  <si>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</si>
  <si>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</si>
  <si>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</si>
  <si>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</si>
  <si>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</si>
  <si>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</si>
  <si>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</si>
  <si>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</si>
  <si>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</si>
  <si>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</si>
  <si>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</si>
  <si>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</si>
  <si>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</si>
  <si>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</si>
  <si>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</si>
  <si>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</si>
  <si>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r>
      <t xml:space="preserve">  公共就业服务和职业技能鉴定</t>
    </r>
    <r>
      <rPr>
        <sz val="10"/>
        <rFont val="宋体"/>
        <family val="0"/>
      </rPr>
      <t>机构</t>
    </r>
  </si>
  <si>
    <t xml:space="preserve">  劳动人事争议调解仲裁</t>
  </si>
  <si>
    <r>
      <t xml:space="preserve">  其他人力资源和社会保障管理</t>
    </r>
    <r>
      <rPr>
        <sz val="10"/>
        <rFont val="宋体"/>
        <family val="0"/>
      </rPr>
      <t>事务</t>
    </r>
  </si>
  <si>
    <t xml:space="preserve"> 民政管理事务</t>
  </si>
  <si>
    <r>
      <t xml:space="preserve">  </t>
    </r>
    <r>
      <rPr>
        <sz val="10"/>
        <rFont val="宋体"/>
        <family val="0"/>
      </rPr>
      <t>民间组织管理</t>
    </r>
  </si>
  <si>
    <t xml:space="preserve">  行政区划和地名管理</t>
  </si>
  <si>
    <t xml:space="preserve">  基层政权和社区建设</t>
  </si>
  <si>
    <t xml:space="preserve">  其他民政管理事务支出</t>
  </si>
  <si>
    <t xml:space="preserve"> 补充全国社会保障基金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</si>
  <si>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</si>
  <si>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</si>
  <si>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</si>
  <si>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</si>
  <si>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</si>
  <si>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r>
      <t xml:space="preserve">  机关事业单位基本养老保险缴</t>
    </r>
    <r>
      <rPr>
        <sz val="10"/>
        <rFont val="宋体"/>
        <family val="0"/>
      </rPr>
      <t>费支出</t>
    </r>
  </si>
  <si>
    <t xml:space="preserve">  机关事业单位职业年金缴费</t>
  </si>
  <si>
    <r>
      <t xml:space="preserve">  </t>
    </r>
    <r>
      <rPr>
        <sz val="6"/>
        <rFont val="宋体"/>
        <family val="0"/>
      </rPr>
      <t xml:space="preserve"> </t>
    </r>
    <r>
      <rPr>
        <sz val="9"/>
        <rFont val="宋体"/>
        <family val="0"/>
      </rPr>
      <t>对机关事业单位基本养老保险基金补助</t>
    </r>
  </si>
  <si>
    <t xml:space="preserve">  其他行政事业单位离退休支出</t>
  </si>
  <si>
    <t xml:space="preserve"> 企业改革补助</t>
  </si>
  <si>
    <t xml:space="preserve">  企业关闭破产补助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</si>
  <si>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</si>
  <si>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</si>
  <si>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</si>
  <si>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</si>
  <si>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</si>
  <si>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</si>
  <si>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</si>
  <si>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r>
      <t xml:space="preserve"> </t>
    </r>
    <r>
      <rPr>
        <sz val="10"/>
        <rFont val="宋体"/>
        <family val="0"/>
      </rPr>
      <t xml:space="preserve"> </t>
    </r>
    <r>
      <rPr>
        <sz val="10"/>
        <rFont val="宋体"/>
        <family val="0"/>
      </rPr>
      <t>求职创业补贴</t>
    </r>
  </si>
  <si>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</si>
  <si>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</si>
  <si>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</si>
  <si>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</si>
  <si>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</si>
  <si>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</si>
  <si>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</si>
  <si>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</si>
  <si>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</si>
  <si>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</si>
  <si>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</si>
  <si>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r>
      <t xml:space="preserve">  军队移交政府离退休人员安</t>
    </r>
    <r>
      <rPr>
        <sz val="10"/>
        <rFont val="宋体"/>
        <family val="0"/>
      </rPr>
      <t>置</t>
    </r>
  </si>
  <si>
    <r>
      <t xml:space="preserve">  军队移交政府离退休干部管理</t>
    </r>
    <r>
      <rPr>
        <sz val="10"/>
        <rFont val="宋体"/>
        <family val="0"/>
      </rPr>
      <t>机构</t>
    </r>
  </si>
  <si>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</si>
  <si>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</si>
  <si>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</si>
  <si>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</si>
  <si>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</si>
  <si>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</si>
  <si>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</si>
  <si>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</si>
  <si>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</si>
  <si>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</si>
  <si>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</si>
  <si>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</si>
  <si>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</si>
  <si>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</si>
  <si>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r>
      <t xml:space="preserve"> </t>
    </r>
    <r>
      <rPr>
        <sz val="10"/>
        <rFont val="宋体"/>
        <family val="0"/>
      </rPr>
      <t xml:space="preserve"> </t>
    </r>
    <r>
      <rPr>
        <sz val="10"/>
        <rFont val="宋体"/>
        <family val="0"/>
      </rPr>
      <t>残疾人生活和护理补贴</t>
    </r>
  </si>
  <si>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</si>
  <si>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</si>
  <si>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</si>
  <si>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</si>
  <si>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</si>
  <si>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</si>
  <si>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</si>
  <si>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</si>
  <si>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</si>
  <si>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</si>
  <si>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</si>
  <si>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</si>
  <si>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</si>
  <si>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其他生活救助</t>
  </si>
  <si>
    <t xml:space="preserve">  其他城市生活救助</t>
  </si>
  <si>
    <t xml:space="preserve">  其他农村生活救助</t>
  </si>
  <si>
    <t xml:space="preserve"> 财政对基本养老保险基金补助</t>
  </si>
  <si>
    <t xml:space="preserve">   财政对企业职工基本养老保险基金补助</t>
  </si>
  <si>
    <t xml:space="preserve">   财政对城乡居民基本养老保险基金补助</t>
  </si>
  <si>
    <t xml:space="preserve">   财政对其他基本养老保险基金补助</t>
  </si>
  <si>
    <t xml:space="preserve"> 财政对其他社会保险基金补助</t>
  </si>
  <si>
    <t xml:space="preserve">  财政对失业保险基金的补助</t>
  </si>
  <si>
    <t xml:space="preserve">  财政对工伤保险基金的补助</t>
  </si>
  <si>
    <t xml:space="preserve">  财政对生育保险基金的补助</t>
  </si>
  <si>
    <r>
      <t xml:space="preserve">  其他财政对其他社会保险基金</t>
    </r>
    <r>
      <rPr>
        <sz val="10"/>
        <rFont val="宋体"/>
        <family val="0"/>
      </rPr>
      <t>补助</t>
    </r>
  </si>
  <si>
    <t xml:space="preserve"> 退役军人管理事务</t>
  </si>
  <si>
    <t xml:space="preserve">  拥军优属</t>
  </si>
  <si>
    <t xml:space="preserve">  部队供应</t>
  </si>
  <si>
    <t xml:space="preserve">  其他退役军人事务支出</t>
  </si>
  <si>
    <t xml:space="preserve"> 其他社会保障和就业支出(款)</t>
  </si>
  <si>
    <t xml:space="preserve">  其他社会保障和就业支出(项)</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</si>
  <si>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</si>
  <si>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</si>
  <si>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</si>
  <si>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</si>
  <si>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</si>
  <si>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</si>
  <si>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</si>
  <si>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精神病医院</t>
  </si>
  <si>
    <r>
      <t xml:space="preserve"> </t>
    </r>
    <r>
      <rPr>
        <sz val="10"/>
        <rFont val="宋体"/>
        <family val="0"/>
      </rPr>
      <t xml:space="preserve"> </t>
    </r>
    <r>
      <rPr>
        <sz val="10"/>
        <rFont val="宋体"/>
        <family val="0"/>
      </rPr>
      <t>妇产医院</t>
    </r>
  </si>
  <si>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</si>
  <si>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</si>
  <si>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</si>
  <si>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</si>
  <si>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</si>
  <si>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</si>
  <si>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</si>
  <si>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</si>
  <si>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</si>
  <si>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r>
      <t xml:space="preserve"> </t>
    </r>
    <r>
      <rPr>
        <sz val="10"/>
        <rFont val="宋体"/>
        <family val="0"/>
      </rPr>
      <t xml:space="preserve"> 精神卫生机构</t>
    </r>
  </si>
  <si>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</si>
  <si>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</si>
  <si>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</si>
  <si>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</si>
  <si>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</si>
  <si>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</si>
  <si>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</si>
  <si>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</si>
  <si>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</si>
  <si>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</si>
  <si>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</si>
  <si>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</si>
  <si>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</si>
  <si>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</si>
  <si>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</si>
  <si>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</si>
  <si>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</si>
  <si>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</si>
  <si>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r>
      <t xml:space="preserve">  </t>
    </r>
    <r>
      <rPr>
        <sz val="10"/>
        <rFont val="宋体"/>
        <family val="0"/>
      </rPr>
      <t>其他</t>
    </r>
    <r>
      <rPr>
        <sz val="10"/>
        <rFont val="宋体"/>
        <family val="0"/>
      </rPr>
      <t>行政事业单位医疗</t>
    </r>
  </si>
  <si>
    <t xml:space="preserve"> 财政对基本医疗保险基金补助</t>
  </si>
  <si>
    <r>
      <t xml:space="preserve">  财政对职工基本医疗保险基金</t>
    </r>
    <r>
      <rPr>
        <sz val="10"/>
        <rFont val="宋体"/>
        <family val="0"/>
      </rPr>
      <t>的补助</t>
    </r>
  </si>
  <si>
    <r>
      <t xml:space="preserve">  </t>
    </r>
    <r>
      <rPr>
        <sz val="6"/>
        <rFont val="宋体"/>
        <family val="0"/>
      </rPr>
      <t xml:space="preserve"> </t>
    </r>
    <r>
      <rPr>
        <sz val="9"/>
        <rFont val="宋体"/>
        <family val="0"/>
      </rPr>
      <t>财政对城乡居民基本医疗保险基金补助</t>
    </r>
  </si>
  <si>
    <r>
      <t xml:space="preserve">  财政对其他基本医疗保险基金</t>
    </r>
    <r>
      <rPr>
        <sz val="10"/>
        <rFont val="宋体"/>
        <family val="0"/>
      </rPr>
      <t>的补助</t>
    </r>
  </si>
  <si>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</si>
  <si>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</si>
  <si>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</si>
  <si>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</si>
  <si>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</si>
  <si>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</si>
  <si>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r>
      <t xml:space="preserve">  其他</t>
    </r>
    <r>
      <rPr>
        <sz val="10"/>
        <rFont val="宋体"/>
        <family val="0"/>
      </rPr>
      <t>优抚对象医疗支出</t>
    </r>
  </si>
  <si>
    <t xml:space="preserve"> 医疗保障管理事务</t>
  </si>
  <si>
    <r>
      <t xml:space="preserve"> </t>
    </r>
    <r>
      <rPr>
        <sz val="10"/>
        <rFont val="宋体"/>
        <family val="0"/>
      </rPr>
      <t xml:space="preserve"> </t>
    </r>
    <r>
      <rPr>
        <sz val="10"/>
        <rFont val="宋体"/>
        <family val="0"/>
      </rPr>
      <t>行政运行</t>
    </r>
  </si>
  <si>
    <r>
      <t xml:space="preserve"> </t>
    </r>
    <r>
      <rPr>
        <sz val="10"/>
        <rFont val="宋体"/>
        <family val="0"/>
      </rPr>
      <t xml:space="preserve"> </t>
    </r>
    <r>
      <rPr>
        <sz val="10"/>
        <rFont val="宋体"/>
        <family val="0"/>
      </rPr>
      <t>一般行政管理事务</t>
    </r>
  </si>
  <si>
    <r>
      <t xml:space="preserve"> </t>
    </r>
    <r>
      <rPr>
        <sz val="10"/>
        <rFont val="宋体"/>
        <family val="0"/>
      </rPr>
      <t xml:space="preserve"> 信息化建设</t>
    </r>
  </si>
  <si>
    <r>
      <t xml:space="preserve"> </t>
    </r>
    <r>
      <rPr>
        <sz val="10"/>
        <rFont val="宋体"/>
        <family val="0"/>
      </rPr>
      <t xml:space="preserve"> </t>
    </r>
    <r>
      <rPr>
        <sz val="10"/>
        <rFont val="宋体"/>
        <family val="0"/>
      </rPr>
      <t>医疗保障政策管理</t>
    </r>
  </si>
  <si>
    <r>
      <t xml:space="preserve"> </t>
    </r>
    <r>
      <rPr>
        <sz val="10"/>
        <rFont val="宋体"/>
        <family val="0"/>
      </rPr>
      <t xml:space="preserve"> </t>
    </r>
    <r>
      <rPr>
        <sz val="10"/>
        <rFont val="宋体"/>
        <family val="0"/>
      </rPr>
      <t>医疗保障经办事务</t>
    </r>
  </si>
  <si>
    <r>
      <t xml:space="preserve"> </t>
    </r>
    <r>
      <rPr>
        <sz val="10"/>
        <rFont val="宋体"/>
        <family val="0"/>
      </rPr>
      <t xml:space="preserve"> </t>
    </r>
    <r>
      <rPr>
        <sz val="10"/>
        <rFont val="宋体"/>
        <family val="0"/>
      </rPr>
      <t>其他医疗保障管理事务支出</t>
    </r>
  </si>
  <si>
    <t xml:space="preserve"> 老龄卫生健康事务</t>
  </si>
  <si>
    <r>
      <t xml:space="preserve"> </t>
    </r>
    <r>
      <rPr>
        <sz val="10"/>
        <rFont val="宋体"/>
        <family val="0"/>
      </rPr>
      <t xml:space="preserve"> </t>
    </r>
    <r>
      <rPr>
        <sz val="10"/>
        <rFont val="宋体"/>
        <family val="0"/>
      </rPr>
      <t>老龄卫生健康事务</t>
    </r>
  </si>
  <si>
    <t xml:space="preserve"> 其他卫生健康支出(款)</t>
  </si>
  <si>
    <t xml:space="preserve">  其他卫生健康支出(项)</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</si>
  <si>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</si>
  <si>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</si>
  <si>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</si>
  <si>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</si>
  <si>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</si>
  <si>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</si>
  <si>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</si>
  <si>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</si>
  <si>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建设项环评审查与监督</t>
  </si>
  <si>
    <t xml:space="preserve">  其他环境监测与监察支出</t>
  </si>
  <si>
    <t xml:space="preserve"> 污染防治</t>
  </si>
  <si>
    <t xml:space="preserve">  大气</t>
  </si>
  <si>
    <t xml:space="preserve">  水体</t>
  </si>
  <si>
    <t xml:space="preserve">  固体废弃物与化学品</t>
  </si>
  <si>
    <t xml:space="preserve">  放射源和放射性废物监管</t>
  </si>
  <si>
    <t xml:space="preserve">  其他污染防治支出</t>
  </si>
  <si>
    <t xml:space="preserve"> 自然生态保护</t>
  </si>
  <si>
    <t xml:space="preserve">  生态保护</t>
  </si>
  <si>
    <t xml:space="preserve">  农村环境保护</t>
  </si>
  <si>
    <t xml:space="preserve">  自然保护区</t>
  </si>
  <si>
    <t xml:space="preserve">  生物及物种资源保护支出</t>
  </si>
  <si>
    <r>
      <t xml:space="preserve"> </t>
    </r>
    <r>
      <rPr>
        <sz val="10"/>
        <rFont val="宋体"/>
        <family val="0"/>
      </rPr>
      <t xml:space="preserve"> </t>
    </r>
    <r>
      <rPr>
        <sz val="10"/>
        <rFont val="宋体"/>
        <family val="0"/>
      </rPr>
      <t>其他自然生态保护支出</t>
    </r>
  </si>
  <si>
    <t xml:space="preserve"> 天然林保护</t>
  </si>
  <si>
    <t xml:space="preserve">  森林管护</t>
  </si>
  <si>
    <t xml:space="preserve">  社会保险补助</t>
  </si>
  <si>
    <t xml:space="preserve">  政策性社会性支出补助</t>
  </si>
  <si>
    <t xml:space="preserve">  天然林保护工程建设</t>
  </si>
  <si>
    <r>
      <t xml:space="preserve"> </t>
    </r>
    <r>
      <rPr>
        <sz val="10"/>
        <rFont val="宋体"/>
        <family val="0"/>
      </rPr>
      <t xml:space="preserve"> 停伐补助</t>
    </r>
  </si>
  <si>
    <t xml:space="preserve">  其他天然林保护支出</t>
  </si>
  <si>
    <t xml:space="preserve"> 退耕还林</t>
  </si>
  <si>
    <t xml:space="preserve">  退耕现金</t>
  </si>
  <si>
    <t xml:space="preserve">  退耕还林粮食费用补贴</t>
  </si>
  <si>
    <t xml:space="preserve">  退耕还林工程建设</t>
  </si>
  <si>
    <t xml:space="preserve">  其他退耕还林支出</t>
  </si>
  <si>
    <t xml:space="preserve"> 风沙荒漠治理</t>
  </si>
  <si>
    <t xml:space="preserve"> 退牧还草</t>
  </si>
  <si>
    <t xml:space="preserve"> 已垦草原退耕还草(款)</t>
  </si>
  <si>
    <t xml:space="preserve"> 能源节约利用(款)</t>
  </si>
  <si>
    <t xml:space="preserve"> 污染减排</t>
  </si>
  <si>
    <t xml:space="preserve">  生态环境监测与信息</t>
  </si>
  <si>
    <t xml:space="preserve">  生态环境执法监察</t>
  </si>
  <si>
    <t xml:space="preserve">  减排专项支出</t>
  </si>
  <si>
    <t xml:space="preserve">  其他污染减排支出</t>
  </si>
  <si>
    <t xml:space="preserve"> 可再生能源(款)</t>
  </si>
  <si>
    <t xml:space="preserve">  可再生能源(项)</t>
  </si>
  <si>
    <t xml:space="preserve"> 循环经济(款)</t>
  </si>
  <si>
    <t xml:space="preserve"> 能源管理事务</t>
  </si>
  <si>
    <t xml:space="preserve"> 其他节能环保支出(款)</t>
  </si>
  <si>
    <t xml:space="preserve">  其他节能环保支出(项)</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</si>
  <si>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</si>
  <si>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</si>
  <si>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</si>
  <si>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</si>
  <si>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</si>
  <si>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</si>
  <si>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</si>
  <si>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</si>
  <si>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</si>
  <si>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</si>
  <si>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</si>
  <si>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</si>
  <si>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</si>
  <si>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</si>
  <si>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</si>
  <si>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</si>
  <si>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</si>
  <si>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</si>
  <si>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</si>
  <si>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</si>
  <si>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十二、农林水支出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</si>
  <si>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</si>
  <si>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</si>
  <si>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</si>
  <si>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</si>
  <si>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</si>
  <si>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</si>
  <si>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</si>
  <si>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</si>
  <si>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</si>
  <si>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</si>
  <si>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</si>
  <si>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</si>
  <si>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</si>
  <si>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</si>
  <si>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</si>
  <si>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</si>
  <si>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</si>
  <si>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</si>
  <si>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</si>
  <si>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</si>
  <si>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</si>
  <si>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</si>
  <si>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</si>
  <si>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</si>
  <si>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</si>
  <si>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</si>
  <si>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</si>
  <si>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</si>
  <si>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</si>
  <si>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</si>
  <si>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林业检疫检测</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</si>
  <si>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</si>
  <si>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</si>
  <si>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</si>
  <si>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</si>
  <si>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</si>
  <si>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</si>
  <si>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</si>
  <si>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</si>
  <si>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</si>
  <si>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</si>
  <si>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r>
      <t xml:space="preserve"> </t>
    </r>
    <r>
      <rPr>
        <sz val="10"/>
        <rFont val="宋体"/>
        <family val="0"/>
      </rPr>
      <t xml:space="preserve"> 行业业务管理</t>
    </r>
  </si>
  <si>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</si>
  <si>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</si>
  <si>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</si>
  <si>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</si>
  <si>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</si>
  <si>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</si>
  <si>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</si>
  <si>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</si>
  <si>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</si>
  <si>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</si>
  <si>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</si>
  <si>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</si>
  <si>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</si>
  <si>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</si>
  <si>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</si>
  <si>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</si>
  <si>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</si>
  <si>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</si>
  <si>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t>
  </si>
  <si>
    <t xml:space="preserve">  水利安全监督</t>
  </si>
  <si>
    <t xml:space="preserve">  水利建设移民支出</t>
  </si>
  <si>
    <t xml:space="preserve">  农村人畜饮水</t>
  </si>
  <si>
    <t xml:space="preserve">  其他水利支出</t>
  </si>
  <si>
    <t xml:space="preserve"> 南水北调</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</si>
  <si>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</si>
  <si>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</si>
  <si>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</si>
  <si>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</si>
  <si>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</si>
  <si>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</si>
  <si>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</si>
  <si>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</si>
  <si>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</si>
  <si>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</si>
  <si>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</si>
  <si>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</si>
  <si>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</si>
  <si>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</si>
  <si>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</si>
  <si>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r>
      <t xml:space="preserve">  对村民委员会和村党支部</t>
    </r>
    <r>
      <rPr>
        <sz val="10"/>
        <rFont val="宋体"/>
        <family val="0"/>
      </rPr>
      <t>补助</t>
    </r>
  </si>
  <si>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</si>
  <si>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</si>
  <si>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</si>
  <si>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</si>
  <si>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</si>
  <si>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</si>
  <si>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</si>
  <si>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</si>
  <si>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</si>
  <si>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</si>
  <si>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</si>
  <si>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其他农林水支出(款)</t>
  </si>
  <si>
    <t xml:space="preserve">  化解其他公益性乡村债务支出</t>
  </si>
  <si>
    <t xml:space="preserve">  其他农林水支出(项)</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</si>
  <si>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</si>
  <si>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</si>
  <si>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</si>
  <si>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</si>
  <si>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</si>
  <si>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</si>
  <si>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</si>
  <si>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</si>
  <si>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</si>
  <si>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r>
      <t xml:space="preserve"> </t>
    </r>
    <r>
      <rPr>
        <sz val="10"/>
        <rFont val="宋体"/>
        <family val="0"/>
      </rPr>
      <t xml:space="preserve"> 内河运输</t>
    </r>
  </si>
  <si>
    <t xml:space="preserve">  航道维护</t>
  </si>
  <si>
    <t xml:space="preserve">  海事管理</t>
  </si>
  <si>
    <r>
      <t xml:space="preserve">  取消政府还贷二级公路收费</t>
    </r>
    <r>
      <rPr>
        <sz val="10"/>
        <rFont val="宋体"/>
        <family val="0"/>
      </rPr>
      <t>专项支出</t>
    </r>
  </si>
  <si>
    <r>
      <t xml:space="preserve"> </t>
    </r>
    <r>
      <rPr>
        <sz val="10"/>
        <rFont val="宋体"/>
        <family val="0"/>
      </rPr>
      <t xml:space="preserve"> </t>
    </r>
    <r>
      <rPr>
        <sz val="10"/>
        <rFont val="宋体"/>
        <family val="0"/>
      </rPr>
      <t>水路运输管理支出</t>
    </r>
  </si>
  <si>
    <t xml:space="preserve">  其他公路水路运输支出</t>
  </si>
  <si>
    <t xml:space="preserve"> 铁路运输</t>
  </si>
  <si>
    <t xml:space="preserve">   铁路路网建设</t>
  </si>
  <si>
    <t xml:space="preserve"> 民用航空运输</t>
  </si>
  <si>
    <t xml:space="preserve">  机场建设</t>
  </si>
  <si>
    <t xml:space="preserve">  其他民用航空运输支出</t>
  </si>
  <si>
    <r>
      <t xml:space="preserve"> 成品油价格改革对交通运输的</t>
    </r>
    <r>
      <rPr>
        <b/>
        <sz val="10"/>
        <rFont val="宋体"/>
        <family val="0"/>
      </rPr>
      <t>贴</t>
    </r>
  </si>
  <si>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</si>
  <si>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</si>
  <si>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</si>
  <si>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</si>
  <si>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</si>
  <si>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其他邮政业支出</t>
  </si>
  <si>
    <t xml:space="preserve"> 车辆购置税支出</t>
  </si>
  <si>
    <r>
      <t xml:space="preserve">  车辆购置税用于公路等基础设</t>
    </r>
    <r>
      <rPr>
        <sz val="10"/>
        <rFont val="宋体"/>
        <family val="0"/>
      </rPr>
      <t xml:space="preserve">施建设
</t>
    </r>
    <r>
      <rPr>
        <sz val="10"/>
        <rFont val="宋体"/>
        <family val="0"/>
      </rPr>
      <t xml:space="preserve">  </t>
    </r>
    <r>
      <rPr>
        <sz val="10"/>
        <rFont val="宋体"/>
        <family val="0"/>
      </rPr>
      <t>支出</t>
    </r>
  </si>
  <si>
    <r>
      <t xml:space="preserve">  车辆购置税用于农村公路建设</t>
    </r>
    <r>
      <rPr>
        <sz val="10"/>
        <rFont val="宋体"/>
        <family val="0"/>
      </rPr>
      <t>支出</t>
    </r>
  </si>
  <si>
    <r>
      <t xml:space="preserve">  车辆购置税用于老旧汽车报废</t>
    </r>
    <r>
      <rPr>
        <sz val="10"/>
        <rFont val="宋体"/>
        <family val="0"/>
      </rPr>
      <t xml:space="preserve">更新补
</t>
    </r>
    <r>
      <rPr>
        <sz val="10"/>
        <rFont val="宋体"/>
        <family val="0"/>
      </rPr>
      <t xml:space="preserve">  </t>
    </r>
    <r>
      <rPr>
        <sz val="10"/>
        <rFont val="宋体"/>
        <family val="0"/>
      </rPr>
      <t>贴支出</t>
    </r>
  </si>
  <si>
    <t xml:space="preserve">  车辆购置税其他支出</t>
  </si>
  <si>
    <t xml:space="preserve"> 其他交通运输支出(款)</t>
  </si>
  <si>
    <t xml:space="preserve">  公共交通运营补助</t>
  </si>
  <si>
    <t xml:space="preserve">  其他交通运输支出(项)</t>
  </si>
  <si>
    <t>十四、资源勘探信息等支出</t>
  </si>
  <si>
    <t xml:space="preserve"> 资源勘探开发</t>
  </si>
  <si>
    <t xml:space="preserve">  其他资源勘探业支出</t>
  </si>
  <si>
    <t xml:space="preserve"> 制造业</t>
  </si>
  <si>
    <t xml:space="preserve">  其他制造业支出</t>
  </si>
  <si>
    <t xml:space="preserve"> 建筑业</t>
  </si>
  <si>
    <t xml:space="preserve"> 工业和信息产业监管</t>
  </si>
  <si>
    <t xml:space="preserve">  信息安全建设</t>
  </si>
  <si>
    <t xml:space="preserve">  无线电监管</t>
  </si>
  <si>
    <r>
      <t xml:space="preserve">  工业和信息产业战略研究与标</t>
    </r>
    <r>
      <rPr>
        <sz val="10"/>
        <rFont val="宋体"/>
        <family val="0"/>
      </rPr>
      <t>准制定</t>
    </r>
  </si>
  <si>
    <t xml:space="preserve">  工业和信息产业支持</t>
  </si>
  <si>
    <r>
      <t xml:space="preserve"> </t>
    </r>
    <r>
      <rPr>
        <sz val="10"/>
        <rFont val="宋体"/>
        <family val="0"/>
      </rPr>
      <t xml:space="preserve"> </t>
    </r>
    <r>
      <rPr>
        <sz val="10"/>
        <rFont val="宋体"/>
        <family val="0"/>
      </rPr>
      <t>行业监管</t>
    </r>
  </si>
  <si>
    <t xml:space="preserve">  其他工业和信息产业监管支出</t>
  </si>
  <si>
    <t xml:space="preserve"> 国有资产监管</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</si>
  <si>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</si>
  <si>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</si>
  <si>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</si>
  <si>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</si>
  <si>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t>
  </si>
  <si>
    <t xml:space="preserve"> 其他资源勘探信息等支出(款)</t>
  </si>
  <si>
    <t xml:space="preserve">  技术改造支出</t>
  </si>
  <si>
    <t xml:space="preserve">  其他资源勘探信息等支出(项)</t>
  </si>
  <si>
    <t>十五、商业服务业等支出</t>
  </si>
  <si>
    <t xml:space="preserve"> 商业流通事务</t>
  </si>
  <si>
    <t xml:space="preserve">  市场监测及信息管理</t>
  </si>
  <si>
    <t xml:space="preserve">  其他商业流通事务支出</t>
  </si>
  <si>
    <t xml:space="preserve"> 涉外发展服务支出</t>
  </si>
  <si>
    <t xml:space="preserve">   其他涉外发展服务支出</t>
  </si>
  <si>
    <t xml:space="preserve"> 其他商业服务业等支出(款)</t>
  </si>
  <si>
    <t xml:space="preserve">  其他商业服务业等支出(项)</t>
  </si>
  <si>
    <t>十六、金融支出</t>
  </si>
  <si>
    <t xml:space="preserve"> 金融部门行政支出</t>
  </si>
  <si>
    <r>
      <t xml:space="preserve"> </t>
    </r>
    <r>
      <rPr>
        <sz val="10"/>
        <rFont val="宋体"/>
        <family val="0"/>
      </rPr>
      <t xml:space="preserve"> </t>
    </r>
    <r>
      <rPr>
        <sz val="10"/>
        <rFont val="宋体"/>
        <family val="0"/>
      </rPr>
      <t>金融部门其他行政支出</t>
    </r>
  </si>
  <si>
    <t xml:space="preserve"> 金融部门监管支出</t>
  </si>
  <si>
    <t xml:space="preserve">  重点金融机构监管</t>
  </si>
  <si>
    <t xml:space="preserve">  金融行业电子化建设</t>
  </si>
  <si>
    <t xml:space="preserve">  金融部门其他监管支出</t>
  </si>
  <si>
    <t xml:space="preserve"> 金融发展支出</t>
  </si>
  <si>
    <t xml:space="preserve">  风险基金补助</t>
  </si>
  <si>
    <r>
      <t xml:space="preserve"> </t>
    </r>
    <r>
      <rPr>
        <sz val="10"/>
        <rFont val="宋体"/>
        <family val="0"/>
      </rPr>
      <t xml:space="preserve"> </t>
    </r>
    <r>
      <rPr>
        <sz val="10"/>
        <rFont val="宋体"/>
        <family val="0"/>
      </rPr>
      <t>补充资本金</t>
    </r>
  </si>
  <si>
    <t xml:space="preserve">  其他金融发展支出</t>
  </si>
  <si>
    <t xml:space="preserve"> 金融调控支出</t>
  </si>
  <si>
    <t xml:space="preserve"> 其他金融支出(款)</t>
  </si>
  <si>
    <t xml:space="preserve">  其他金融支出(项)</t>
  </si>
  <si>
    <t>十七、自然资源海洋气象等支出</t>
  </si>
  <si>
    <t xml:space="preserve"> 自然资源事务</t>
  </si>
  <si>
    <t xml:space="preserve">  自然资源规划及管理</t>
  </si>
  <si>
    <t xml:space="preserve">  土地资源调查</t>
  </si>
  <si>
    <t xml:space="preserve">  土地资源利用与保护</t>
  </si>
  <si>
    <r>
      <t xml:space="preserve"> </t>
    </r>
    <r>
      <rPr>
        <sz val="10"/>
        <rFont val="宋体"/>
        <family val="0"/>
      </rPr>
      <t xml:space="preserve"> 自然资源社会公益服务</t>
    </r>
  </si>
  <si>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</si>
  <si>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</si>
  <si>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</si>
  <si>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</si>
  <si>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</si>
  <si>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</si>
  <si>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r>
      <t xml:space="preserve"> </t>
    </r>
    <r>
      <rPr>
        <sz val="10"/>
        <rFont val="宋体"/>
        <family val="0"/>
      </rPr>
      <t xml:space="preserve"> 地质勘查基金（周转金）支出</t>
    </r>
  </si>
  <si>
    <t xml:space="preserve">  其他自然资源事务支出</t>
  </si>
  <si>
    <t xml:space="preserve"> 海洋管理事务</t>
  </si>
  <si>
    <t xml:space="preserve"> 测绘事务</t>
  </si>
  <si>
    <t xml:space="preserve"> 气象事务</t>
  </si>
  <si>
    <t xml:space="preserve">  气象事业机构</t>
  </si>
  <si>
    <t xml:space="preserve">  气象探测</t>
  </si>
  <si>
    <t xml:space="preserve">  气象预报预测</t>
  </si>
  <si>
    <t xml:space="preserve">  气象服务</t>
  </si>
  <si>
    <r>
      <t xml:space="preserve"> </t>
    </r>
    <r>
      <rPr>
        <sz val="10"/>
        <rFont val="宋体"/>
        <family val="0"/>
      </rPr>
      <t xml:space="preserve"> 气象装备保障维护</t>
    </r>
  </si>
  <si>
    <t xml:space="preserve">  气象基础设施建设与维修</t>
  </si>
  <si>
    <t xml:space="preserve">  其他气象事务支出</t>
  </si>
  <si>
    <t xml:space="preserve"> 其他自然资源海洋气象等支出</t>
  </si>
  <si>
    <t xml:space="preserve">  其他自然资源海洋气象等支出</t>
  </si>
  <si>
    <t>十八、住房保障支出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</si>
  <si>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</si>
  <si>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</si>
  <si>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</si>
  <si>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</si>
  <si>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</si>
  <si>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</si>
  <si>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</si>
  <si>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</si>
  <si>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</si>
  <si>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</si>
  <si>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r>
      <t xml:space="preserve"> </t>
    </r>
    <r>
      <rPr>
        <sz val="10"/>
        <rFont val="宋体"/>
        <family val="0"/>
      </rPr>
      <t xml:space="preserve"> </t>
    </r>
    <r>
      <rPr>
        <sz val="10"/>
        <rFont val="宋体"/>
        <family val="0"/>
      </rPr>
      <t>购房补贴</t>
    </r>
  </si>
  <si>
    <t xml:space="preserve"> 城乡社区住宅</t>
  </si>
  <si>
    <t xml:space="preserve">  公有住房建设和维修改造</t>
  </si>
  <si>
    <t xml:space="preserve">  住房公积金管理</t>
  </si>
  <si>
    <t xml:space="preserve">  其他城乡社区住宅支出</t>
  </si>
  <si>
    <t>十九、粮油物资储备支出</t>
  </si>
  <si>
    <t xml:space="preserve"> 粮油事务</t>
  </si>
  <si>
    <r>
      <t xml:space="preserve"> </t>
    </r>
    <r>
      <rPr>
        <sz val="10"/>
        <rFont val="宋体"/>
        <family val="0"/>
      </rPr>
      <t xml:space="preserve"> </t>
    </r>
    <r>
      <rPr>
        <sz val="10"/>
        <rFont val="宋体"/>
        <family val="0"/>
      </rPr>
      <t>粮食财务与审计支出</t>
    </r>
  </si>
  <si>
    <t xml:space="preserve">  粮食信息统计</t>
  </si>
  <si>
    <t xml:space="preserve">  粮食专项业务活动</t>
  </si>
  <si>
    <r>
      <t xml:space="preserve"> </t>
    </r>
    <r>
      <rPr>
        <sz val="10"/>
        <rFont val="宋体"/>
        <family val="0"/>
      </rPr>
      <t xml:space="preserve"> 国家粮油价差补贴</t>
    </r>
  </si>
  <si>
    <t xml:space="preserve">  粮食财务挂账利息补贴</t>
  </si>
  <si>
    <t xml:space="preserve">  粮食财务挂账消化款</t>
  </si>
  <si>
    <t xml:space="preserve">  粮食风险基金</t>
  </si>
  <si>
    <t xml:space="preserve">  其他粮油事务支出</t>
  </si>
  <si>
    <t xml:space="preserve"> 物资事务</t>
  </si>
  <si>
    <t xml:space="preserve">  仓库建设</t>
  </si>
  <si>
    <r>
      <t xml:space="preserve"> </t>
    </r>
    <r>
      <rPr>
        <sz val="10"/>
        <rFont val="宋体"/>
        <family val="0"/>
      </rPr>
      <t xml:space="preserve"> </t>
    </r>
    <r>
      <rPr>
        <sz val="10"/>
        <rFont val="宋体"/>
        <family val="0"/>
      </rPr>
      <t>其他物资事务支出</t>
    </r>
  </si>
  <si>
    <t xml:space="preserve"> 能源储备</t>
  </si>
  <si>
    <t xml:space="preserve"> 粮油储备</t>
  </si>
  <si>
    <t xml:space="preserve">  储备粮油补贴</t>
  </si>
  <si>
    <t xml:space="preserve">  储备粮油差价补贴</t>
  </si>
  <si>
    <t xml:space="preserve">  储备粮(油)库建设</t>
  </si>
  <si>
    <r>
      <t xml:space="preserve"> </t>
    </r>
    <r>
      <rPr>
        <sz val="10"/>
        <rFont val="宋体"/>
        <family val="0"/>
      </rPr>
      <t xml:space="preserve"> 最低收购价政策支出</t>
    </r>
  </si>
  <si>
    <t xml:space="preserve">  其他粮油储备支出</t>
  </si>
  <si>
    <t xml:space="preserve"> 重要商品储备</t>
  </si>
  <si>
    <t>二十、灾害防治及应急管理支出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</si>
  <si>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</si>
  <si>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</si>
  <si>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</si>
  <si>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</si>
  <si>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</si>
  <si>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</si>
  <si>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</si>
  <si>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</si>
  <si>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</si>
  <si>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</si>
  <si>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</si>
  <si>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</si>
  <si>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</si>
  <si>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</si>
  <si>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</si>
  <si>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</si>
  <si>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</si>
  <si>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</si>
  <si>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</si>
  <si>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</si>
  <si>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</si>
  <si>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</si>
  <si>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</si>
  <si>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</si>
  <si>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</si>
  <si>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</si>
  <si>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</si>
  <si>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</si>
  <si>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</si>
  <si>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</si>
  <si>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</si>
  <si>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</si>
  <si>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</si>
  <si>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</si>
  <si>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</si>
  <si>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其他自然灾防治及应急管理支出</t>
  </si>
  <si>
    <t>二十一、预备费</t>
  </si>
  <si>
    <t>二十二、其他支出(类)</t>
  </si>
  <si>
    <t xml:space="preserve"> 其他支出(款)</t>
  </si>
  <si>
    <t xml:space="preserve">  其他支出(项)</t>
  </si>
  <si>
    <t>二十三、债务付息支出</t>
  </si>
  <si>
    <t xml:space="preserve"> 地方政府一般债务付息支出</t>
  </si>
  <si>
    <t xml:space="preserve">  地方政府一般债券付息支出</t>
  </si>
  <si>
    <t xml:space="preserve">  地方政府向外国政府借款付息</t>
  </si>
  <si>
    <t xml:space="preserve">  地方政府其他一般债务付息</t>
  </si>
  <si>
    <t>二十四、债务发行费用支出</t>
  </si>
  <si>
    <t xml:space="preserve"> 地方政府一般债务发行费支出</t>
  </si>
  <si>
    <r>
      <t>附件</t>
    </r>
    <r>
      <rPr>
        <sz val="14"/>
        <rFont val="Times New Roman"/>
        <family val="1"/>
      </rPr>
      <t>5</t>
    </r>
  </si>
  <si>
    <t>巴中市2019年一般公共预算收支决算平衡表</t>
  </si>
  <si>
    <t>预  算  科  目</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</si>
  <si>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</si>
  <si>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</si>
  <si>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</si>
  <si>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</si>
  <si>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</si>
  <si>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</si>
  <si>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</si>
  <si>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</si>
  <si>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</si>
  <si>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</si>
  <si>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</si>
  <si>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</si>
  <si>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</si>
  <si>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</si>
  <si>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</si>
  <si>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</si>
  <si>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</si>
  <si>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</si>
  <si>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</si>
  <si>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</si>
  <si>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</si>
  <si>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</si>
  <si>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</si>
  <si>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</si>
  <si>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r>
      <t xml:space="preserve">    </t>
    </r>
    <r>
      <rPr>
        <sz val="10"/>
        <rFont val="宋体"/>
        <family val="0"/>
      </rPr>
      <t>资源枯竭型城市转移支付补助收入</t>
    </r>
  </si>
  <si>
    <r>
      <t xml:space="preserve">    </t>
    </r>
    <r>
      <rPr>
        <sz val="10"/>
        <rFont val="宋体"/>
        <family val="0"/>
      </rPr>
      <t>资源枯竭型城市转移支付补助支出</t>
    </r>
  </si>
  <si>
    <t xml:space="preserve">    企业事业单位划转补助收入</t>
  </si>
  <si>
    <t xml:space="preserve">    企业事业单位划转补助支出</t>
  </si>
  <si>
    <t xml:space="preserve">    公共安全共同财政事权转移支付收入</t>
  </si>
  <si>
    <t xml:space="preserve">    公共安全共同财政事权转移支付支出</t>
  </si>
  <si>
    <t xml:space="preserve">    教育共同财政事权转移支付收入</t>
  </si>
  <si>
    <t xml:space="preserve">    教育共同财政事权转移支付支出</t>
  </si>
  <si>
    <t xml:space="preserve">    科学技术共同财政事权转移支付收入</t>
  </si>
  <si>
    <t xml:space="preserve">    科学技术共同财政事权转移支付支出</t>
  </si>
  <si>
    <t xml:space="preserve">    文化旅游体育与传媒共同财政事权转
    移支付收入</t>
  </si>
  <si>
    <t xml:space="preserve">    文化旅游体育与传媒共同财政事权转
    移支付支出</t>
  </si>
  <si>
    <t xml:space="preserve">    社会保障和就业共同财政事权转移支
    付收入</t>
  </si>
  <si>
    <t xml:space="preserve">    社会保障和就业共同财政事权转移支
    付支出</t>
  </si>
  <si>
    <t xml:space="preserve">    卫生健康共同财政事权转移支付收入</t>
  </si>
  <si>
    <t xml:space="preserve">    卫生健康共同财政事权转移支付支出</t>
  </si>
  <si>
    <t xml:space="preserve">    节能环保共同财政事权转移支付收入</t>
  </si>
  <si>
    <t xml:space="preserve">    节能环保共同财政事权转移支付支出</t>
  </si>
  <si>
    <t xml:space="preserve">    农林水共同财政事权转移支付收入</t>
  </si>
  <si>
    <t xml:space="preserve">    农林水共同财政事权转移支付支出</t>
  </si>
  <si>
    <t xml:space="preserve">    交通运输共同财政事权转移支付收入</t>
  </si>
  <si>
    <t xml:space="preserve">    交通运输共同财政事权转移支付支出</t>
  </si>
  <si>
    <t xml:space="preserve">    金融共同财政事权转移支付收入</t>
  </si>
  <si>
    <t xml:space="preserve">    金融共同财政事权转移支付支出</t>
  </si>
  <si>
    <t xml:space="preserve">    住房保障共同财政事权转移支付收入</t>
  </si>
  <si>
    <t xml:space="preserve">    住房保障共同财政事权转移支付支出</t>
  </si>
  <si>
    <t xml:space="preserve">    其他共同财政事权转移支付收入</t>
  </si>
  <si>
    <t xml:space="preserve">    其他共同财政事权转移支付支出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</si>
  <si>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</si>
  <si>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</si>
  <si>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</si>
  <si>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</si>
  <si>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</si>
  <si>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</si>
  <si>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</si>
  <si>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</si>
  <si>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</si>
  <si>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</si>
  <si>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贫困地区转移支付收入</t>
  </si>
  <si>
    <r>
      <t xml:space="preserve">    </t>
    </r>
    <r>
      <rPr>
        <sz val="10"/>
        <rFont val="宋体"/>
        <family val="0"/>
      </rPr>
      <t>贫困地区转移支付支出</t>
    </r>
  </si>
  <si>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</si>
  <si>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</si>
  <si>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</si>
  <si>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</si>
  <si>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</si>
  <si>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国防</t>
  </si>
  <si>
    <t xml:space="preserve">    公共安全</t>
  </si>
  <si>
    <t xml:space="preserve">    教育</t>
  </si>
  <si>
    <t xml:space="preserve">    科学技术</t>
  </si>
  <si>
    <t xml:space="preserve">    文化旅游体育与传媒</t>
  </si>
  <si>
    <t xml:space="preserve">    文化体育与传媒</t>
  </si>
  <si>
    <t xml:space="preserve">    社会保障和就业</t>
  </si>
  <si>
    <r>
      <t xml:space="preserve"> </t>
    </r>
    <r>
      <rPr>
        <sz val="10"/>
        <rFont val="宋体"/>
        <family val="0"/>
      </rPr>
      <t xml:space="preserve">   </t>
    </r>
    <r>
      <rPr>
        <sz val="10"/>
        <rFont val="宋体"/>
        <family val="0"/>
      </rPr>
      <t>卫生健康</t>
    </r>
  </si>
  <si>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</si>
  <si>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</si>
  <si>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</si>
  <si>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</si>
  <si>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</si>
  <si>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</si>
  <si>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</si>
  <si>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</si>
  <si>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</si>
  <si>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国土海洋气象等</t>
  </si>
  <si>
    <t xml:space="preserve">    住房保障</t>
  </si>
  <si>
    <t xml:space="preserve">    粮油物资储备</t>
  </si>
  <si>
    <t xml:space="preserve">    其他收入</t>
  </si>
  <si>
    <t xml:space="preserve">    其他支出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</si>
  <si>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</si>
  <si>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</si>
  <si>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</si>
  <si>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</si>
  <si>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</si>
  <si>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</si>
  <si>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</si>
  <si>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</si>
  <si>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</si>
  <si>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</si>
  <si>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</si>
  <si>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</si>
  <si>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</si>
  <si>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</si>
  <si>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</si>
  <si>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</si>
  <si>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</si>
  <si>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</si>
  <si>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</si>
  <si>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</si>
  <si>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</si>
  <si>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</si>
  <si>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</si>
  <si>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</si>
  <si>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</si>
  <si>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</si>
  <si>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</si>
  <si>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</si>
  <si>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</si>
  <si>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</si>
  <si>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</si>
  <si>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</si>
  <si>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</si>
  <si>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</si>
  <si>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</si>
  <si>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</si>
  <si>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</si>
  <si>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</si>
  <si>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</si>
  <si>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</si>
  <si>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调入预算稳定调节基金</t>
  </si>
  <si>
    <t>补充预算稳定调节基金</t>
  </si>
  <si>
    <t>接受其他地区援助收入</t>
  </si>
  <si>
    <t>援助其他地区支出</t>
  </si>
  <si>
    <t>年终结余</t>
  </si>
  <si>
    <t xml:space="preserve"> 减:结转下年的支出</t>
  </si>
  <si>
    <t>净结余</t>
  </si>
  <si>
    <t>收  入  总  计</t>
  </si>
  <si>
    <t>支  出  总  计</t>
  </si>
  <si>
    <r>
      <t>附件</t>
    </r>
    <r>
      <rPr>
        <sz val="14"/>
        <rFont val="Times New Roman"/>
        <family val="1"/>
      </rPr>
      <t>6</t>
    </r>
  </si>
  <si>
    <t>巴中市市级2019年一般公共预算收入决算表</t>
  </si>
  <si>
    <t>科  目  名  称</t>
  </si>
  <si>
    <t>年初
预算</t>
  </si>
  <si>
    <t>调整
预算</t>
  </si>
  <si>
    <t>其  中</t>
  </si>
  <si>
    <t>占调整
预 算%</t>
  </si>
  <si>
    <t>同口径
增 长%</t>
  </si>
  <si>
    <t>上年数</t>
  </si>
  <si>
    <t>市本级</t>
  </si>
  <si>
    <t>经开区</t>
  </si>
  <si>
    <r>
      <t xml:space="preserve"> </t>
    </r>
    <r>
      <rPr>
        <sz val="10"/>
        <rFont val="宋体"/>
        <family val="0"/>
      </rPr>
      <t xml:space="preserve"> 营业税</t>
    </r>
  </si>
  <si>
    <r>
      <rPr>
        <sz val="12"/>
        <rFont val="方正仿宋_GBK"/>
        <family val="4"/>
      </rPr>
      <t>附件</t>
    </r>
    <r>
      <rPr>
        <sz val="12"/>
        <rFont val="Times New Roman"/>
        <family val="1"/>
      </rPr>
      <t>7</t>
    </r>
  </si>
  <si>
    <t>巴中市市级2019年一般公共预算支出决算表</t>
  </si>
  <si>
    <r>
      <t xml:space="preserve">  其他政府办公厅(室)及相关机
</t>
    </r>
    <r>
      <rPr>
        <sz val="10"/>
        <rFont val="宋体"/>
        <family val="0"/>
      </rPr>
      <t xml:space="preserve">  </t>
    </r>
    <r>
      <rPr>
        <sz val="10"/>
        <rFont val="宋体"/>
        <family val="0"/>
      </rPr>
      <t>构事务</t>
    </r>
  </si>
  <si>
    <t xml:space="preserve">  其他民主党派及工商联事务支出</t>
  </si>
  <si>
    <r>
      <t xml:space="preserve">  其他党委办公厅(室)及相关</t>
    </r>
    <r>
      <rPr>
        <sz val="10"/>
        <rFont val="宋体"/>
        <family val="0"/>
      </rPr>
      <t xml:space="preserve">机构
</t>
    </r>
    <r>
      <rPr>
        <sz val="10"/>
        <rFont val="宋体"/>
        <family val="0"/>
      </rPr>
      <t xml:space="preserve">  </t>
    </r>
    <r>
      <rPr>
        <sz val="10"/>
        <rFont val="宋体"/>
        <family val="0"/>
      </rPr>
      <t>事务</t>
    </r>
    <r>
      <rPr>
        <sz val="10"/>
        <rFont val="宋体"/>
        <family val="0"/>
      </rPr>
      <t>支出</t>
    </r>
  </si>
  <si>
    <r>
      <t xml:space="preserve">  公共就业服务和职业技能鉴定
</t>
    </r>
    <r>
      <rPr>
        <sz val="10"/>
        <rFont val="宋体"/>
        <family val="0"/>
      </rPr>
      <t xml:space="preserve">  </t>
    </r>
    <r>
      <rPr>
        <sz val="10"/>
        <rFont val="宋体"/>
        <family val="0"/>
      </rPr>
      <t>机构</t>
    </r>
  </si>
  <si>
    <r>
      <t xml:space="preserve">  其他人力资源和社会保障管理
</t>
    </r>
    <r>
      <rPr>
        <sz val="10"/>
        <rFont val="宋体"/>
        <family val="0"/>
      </rPr>
      <t xml:space="preserve">  </t>
    </r>
    <r>
      <rPr>
        <sz val="10"/>
        <rFont val="宋体"/>
        <family val="0"/>
      </rPr>
      <t>事务</t>
    </r>
  </si>
  <si>
    <r>
      <t xml:space="preserve">  机关事业单位基本养老保险缴
</t>
    </r>
    <r>
      <rPr>
        <sz val="10"/>
        <rFont val="宋体"/>
        <family val="0"/>
      </rPr>
      <t xml:space="preserve">  </t>
    </r>
    <r>
      <rPr>
        <sz val="10"/>
        <rFont val="宋体"/>
        <family val="0"/>
      </rPr>
      <t>费支出</t>
    </r>
  </si>
  <si>
    <r>
      <t xml:space="preserve">  对机关事业单位基本养老保险
</t>
    </r>
    <r>
      <rPr>
        <sz val="10"/>
        <rFont val="宋体"/>
        <family val="0"/>
      </rPr>
      <t xml:space="preserve">  </t>
    </r>
    <r>
      <rPr>
        <sz val="10"/>
        <rFont val="宋体"/>
        <family val="0"/>
      </rPr>
      <t>基金</t>
    </r>
    <r>
      <rPr>
        <sz val="10"/>
        <rFont val="宋体"/>
        <family val="0"/>
      </rPr>
      <t>的补助</t>
    </r>
  </si>
  <si>
    <r>
      <t xml:space="preserve">  军队移交政府离退休干部管理
</t>
    </r>
    <r>
      <rPr>
        <sz val="10"/>
        <rFont val="宋体"/>
        <family val="0"/>
      </rPr>
      <t xml:space="preserve">  </t>
    </r>
    <r>
      <rPr>
        <sz val="10"/>
        <rFont val="宋体"/>
        <family val="0"/>
      </rPr>
      <t>机构</t>
    </r>
  </si>
  <si>
    <r>
      <t xml:space="preserve">  财政对企业职工基本养老保险
</t>
    </r>
    <r>
      <rPr>
        <sz val="10"/>
        <rFont val="宋体"/>
        <family val="0"/>
      </rPr>
      <t xml:space="preserve">  </t>
    </r>
    <r>
      <rPr>
        <sz val="10"/>
        <rFont val="宋体"/>
        <family val="0"/>
      </rPr>
      <t>基金</t>
    </r>
    <r>
      <rPr>
        <sz val="10"/>
        <rFont val="宋体"/>
        <family val="0"/>
      </rPr>
      <t>的补助</t>
    </r>
  </si>
  <si>
    <r>
      <t xml:space="preserve">  财政对城乡居民基本养老保险
</t>
    </r>
    <r>
      <rPr>
        <sz val="10"/>
        <rFont val="宋体"/>
        <family val="0"/>
      </rPr>
      <t xml:space="preserve">  </t>
    </r>
    <r>
      <rPr>
        <sz val="10"/>
        <rFont val="宋体"/>
        <family val="0"/>
      </rPr>
      <t>基金</t>
    </r>
    <r>
      <rPr>
        <sz val="10"/>
        <rFont val="宋体"/>
        <family val="0"/>
      </rPr>
      <t>的补助</t>
    </r>
  </si>
  <si>
    <r>
      <t xml:space="preserve">  财政对其他基本养老保险基金
</t>
    </r>
    <r>
      <rPr>
        <sz val="10"/>
        <rFont val="宋体"/>
        <family val="0"/>
      </rPr>
      <t xml:space="preserve">  </t>
    </r>
    <r>
      <rPr>
        <sz val="10"/>
        <rFont val="宋体"/>
        <family val="0"/>
      </rPr>
      <t>的补助</t>
    </r>
  </si>
  <si>
    <r>
      <t xml:space="preserve">  其他财政对其他社会保险基金
</t>
    </r>
    <r>
      <rPr>
        <sz val="10"/>
        <rFont val="宋体"/>
        <family val="0"/>
      </rPr>
      <t xml:space="preserve">  </t>
    </r>
    <r>
      <rPr>
        <sz val="10"/>
        <rFont val="宋体"/>
        <family val="0"/>
      </rPr>
      <t>的补助</t>
    </r>
  </si>
  <si>
    <r>
      <t xml:space="preserve">  财政对职工基本医疗保险基金
</t>
    </r>
    <r>
      <rPr>
        <sz val="10"/>
        <rFont val="宋体"/>
        <family val="0"/>
      </rPr>
      <t xml:space="preserve">  </t>
    </r>
    <r>
      <rPr>
        <sz val="10"/>
        <rFont val="宋体"/>
        <family val="0"/>
      </rPr>
      <t>的补助</t>
    </r>
  </si>
  <si>
    <r>
      <t xml:space="preserve">  财政对城乡居民基本医疗保险
</t>
    </r>
    <r>
      <rPr>
        <sz val="10"/>
        <rFont val="宋体"/>
        <family val="0"/>
      </rPr>
      <t xml:space="preserve">  </t>
    </r>
    <r>
      <rPr>
        <sz val="10"/>
        <rFont val="宋体"/>
        <family val="0"/>
      </rPr>
      <t>基金的补助</t>
    </r>
  </si>
  <si>
    <r>
      <t xml:space="preserve">  财政对其他基本医疗保险基金
</t>
    </r>
    <r>
      <rPr>
        <sz val="10"/>
        <rFont val="宋体"/>
        <family val="0"/>
      </rPr>
      <t xml:space="preserve">  </t>
    </r>
    <r>
      <rPr>
        <sz val="10"/>
        <rFont val="宋体"/>
        <family val="0"/>
      </rPr>
      <t>的补助</t>
    </r>
  </si>
  <si>
    <r>
      <t xml:space="preserve">  取消政府还贷二级公路收费
</t>
    </r>
    <r>
      <rPr>
        <sz val="10"/>
        <rFont val="宋体"/>
        <family val="0"/>
      </rPr>
      <t xml:space="preserve">  </t>
    </r>
    <r>
      <rPr>
        <sz val="10"/>
        <rFont val="宋体"/>
        <family val="0"/>
      </rPr>
      <t>专项支出</t>
    </r>
  </si>
  <si>
    <r>
      <t xml:space="preserve"> 成品油价格改革对交通运输的
</t>
    </r>
    <r>
      <rPr>
        <b/>
        <sz val="10"/>
        <rFont val="宋体"/>
        <family val="0"/>
      </rPr>
      <t xml:space="preserve"> </t>
    </r>
    <r>
      <rPr>
        <b/>
        <sz val="10"/>
        <rFont val="宋体"/>
        <family val="0"/>
      </rPr>
      <t>补贴</t>
    </r>
  </si>
  <si>
    <r>
      <t xml:space="preserve">  车辆购置税用于公路等基础设
</t>
    </r>
    <r>
      <rPr>
        <sz val="10"/>
        <rFont val="宋体"/>
        <family val="0"/>
      </rPr>
      <t xml:space="preserve">  </t>
    </r>
    <r>
      <rPr>
        <sz val="10"/>
        <rFont val="宋体"/>
        <family val="0"/>
      </rPr>
      <t>施建设支出</t>
    </r>
  </si>
  <si>
    <r>
      <t xml:space="preserve">  车辆购置税用于农村公路建设
</t>
    </r>
    <r>
      <rPr>
        <sz val="10"/>
        <rFont val="宋体"/>
        <family val="0"/>
      </rPr>
      <t xml:space="preserve">  </t>
    </r>
    <r>
      <rPr>
        <sz val="10"/>
        <rFont val="宋体"/>
        <family val="0"/>
      </rPr>
      <t>支出</t>
    </r>
  </si>
  <si>
    <r>
      <t xml:space="preserve">  车辆购置税用于老旧汽车报废
</t>
    </r>
    <r>
      <rPr>
        <sz val="10"/>
        <rFont val="宋体"/>
        <family val="0"/>
      </rPr>
      <t xml:space="preserve">  </t>
    </r>
    <r>
      <rPr>
        <sz val="10"/>
        <rFont val="宋体"/>
        <family val="0"/>
      </rPr>
      <t>更新补贴支出</t>
    </r>
  </si>
  <si>
    <r>
      <t xml:space="preserve">  工业和信息产业战略研究与标
</t>
    </r>
    <r>
      <rPr>
        <sz val="10"/>
        <rFont val="宋体"/>
        <family val="0"/>
      </rPr>
      <t xml:space="preserve">  </t>
    </r>
    <r>
      <rPr>
        <sz val="10"/>
        <rFont val="宋体"/>
        <family val="0"/>
      </rPr>
      <t>准制定</t>
    </r>
  </si>
  <si>
    <r>
      <rPr>
        <sz val="12"/>
        <rFont val="方正仿宋_GBK"/>
        <family val="4"/>
      </rPr>
      <t>附件</t>
    </r>
    <r>
      <rPr>
        <sz val="12"/>
        <rFont val="Times New Roman"/>
        <family val="1"/>
      </rPr>
      <t>8</t>
    </r>
  </si>
  <si>
    <t>2019年巴中市市级一般公共预算收支执行决算平衡表</t>
  </si>
  <si>
    <t>收　　　　入</t>
  </si>
  <si>
    <t>支　　　　出</t>
  </si>
  <si>
    <t>项　　目</t>
  </si>
  <si>
    <t>执行数</t>
  </si>
  <si>
    <t>地方一般公共预算收入合计</t>
  </si>
  <si>
    <t>一般公共预算支出合计</t>
  </si>
  <si>
    <t xml:space="preserve"> 返还性收入</t>
  </si>
  <si>
    <t xml:space="preserve"> 返还性支出</t>
  </si>
  <si>
    <t xml:space="preserve">   增值税税收返还收入 </t>
  </si>
  <si>
    <t xml:space="preserve">   增值税税收返还支出</t>
  </si>
  <si>
    <t xml:space="preserve">   消费税税收返还收入 </t>
  </si>
  <si>
    <t xml:space="preserve">   消费税税收返还支出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</si>
  <si>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</si>
  <si>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</si>
  <si>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</si>
  <si>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</si>
  <si>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</si>
  <si>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</si>
  <si>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</si>
  <si>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</si>
  <si>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</si>
  <si>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</si>
  <si>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</si>
  <si>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</si>
  <si>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</si>
  <si>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</si>
  <si>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</si>
  <si>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</si>
  <si>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</si>
  <si>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</si>
  <si>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</si>
  <si>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</si>
  <si>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</si>
  <si>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</si>
  <si>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</si>
  <si>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</si>
  <si>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</si>
  <si>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</si>
  <si>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</si>
  <si>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</si>
  <si>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</si>
  <si>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</si>
  <si>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贫困地区转移支付收入</t>
  </si>
  <si>
    <t xml:space="preserve">   贫困地区转移支付支出</t>
  </si>
  <si>
    <t xml:space="preserve">    一般公共服务共同财政事权转移支付收入</t>
  </si>
  <si>
    <t xml:space="preserve">   一般公共服务共同财政事权转移支付支出</t>
  </si>
  <si>
    <t xml:space="preserve">   国防共同财政事权转移支付收入</t>
  </si>
  <si>
    <t xml:space="preserve">   国防共同财政事权转移支付支出</t>
  </si>
  <si>
    <t xml:space="preserve">   公共安全共同财政事权转移支付收入</t>
  </si>
  <si>
    <t xml:space="preserve">   公共安全共同财政事权转移支付支出</t>
  </si>
  <si>
    <t xml:space="preserve">   教育共同财政事权转移支付收入</t>
  </si>
  <si>
    <t xml:space="preserve">   教育共同财政事权转移支付支出</t>
  </si>
  <si>
    <t xml:space="preserve">   科学技术共同财政事权转移支付收入</t>
  </si>
  <si>
    <t xml:space="preserve">   科学技术共同财政事权转移支付支出</t>
  </si>
  <si>
    <t xml:space="preserve">    文化旅游体育与传媒共同财政事权转移支付收入</t>
  </si>
  <si>
    <t xml:space="preserve">   文化旅游体育与传媒共同财政事权转移</t>
  </si>
  <si>
    <t xml:space="preserve">    社会保障和就业共同财政事权转移支付收入</t>
  </si>
  <si>
    <t xml:space="preserve">   社会保障和就业共同财政事权转移支付</t>
  </si>
  <si>
    <t xml:space="preserve">   卫生健康共同财政事权转移支付收入</t>
  </si>
  <si>
    <t xml:space="preserve">   卫生健康共同财政事权转移支付支出</t>
  </si>
  <si>
    <t xml:space="preserve">   节能环保共同财政事权转移支付收入</t>
  </si>
  <si>
    <t xml:space="preserve">   节能环保共同财政事权转移支付支出</t>
  </si>
  <si>
    <t xml:space="preserve">   城乡社区共同财政事权转移支付收入</t>
  </si>
  <si>
    <t xml:space="preserve">   城乡社区共同财政事权转移支付支出</t>
  </si>
  <si>
    <t xml:space="preserve">   农林水共同财政事权转移支付收入</t>
  </si>
  <si>
    <t xml:space="preserve">   农林水共同财政事权转移支付支出</t>
  </si>
  <si>
    <t xml:space="preserve">   交通运输共同财政事权转移支付收入</t>
  </si>
  <si>
    <t xml:space="preserve">   交通运输共同财政事权转移支付支出</t>
  </si>
  <si>
    <r>
      <t xml:space="preserve">   </t>
    </r>
    <r>
      <rPr>
        <sz val="6"/>
        <color indexed="8"/>
        <rFont val="方正仿宋_GBK"/>
        <family val="4"/>
      </rPr>
      <t xml:space="preserve"> </t>
    </r>
    <r>
      <rPr>
        <sz val="9"/>
        <color indexed="8"/>
        <rFont val="方正仿宋_GBK"/>
        <family val="4"/>
      </rPr>
      <t>资源勘探信息等共同财政事权转移支付收入</t>
    </r>
  </si>
  <si>
    <t xml:space="preserve">   资源勘探信息等共同财政事权转移支付</t>
  </si>
  <si>
    <t xml:space="preserve">   商业服务业等共同财政事权转移支付收入</t>
  </si>
  <si>
    <t xml:space="preserve">   商业服务业等共同财政事权转移支付支出</t>
  </si>
  <si>
    <t xml:space="preserve">   金融共同财政事权转移支付收入</t>
  </si>
  <si>
    <t xml:space="preserve">   金融共同财政事权转移支付支出</t>
  </si>
  <si>
    <t xml:space="preserve">   自然资源海洋气象等共同财政事权转移
   支付收入</t>
  </si>
  <si>
    <t xml:space="preserve">   自然资源海洋气象等共同财政事权转移支付</t>
  </si>
  <si>
    <t xml:space="preserve">   住房保障共同财政事权转移支付收入</t>
  </si>
  <si>
    <t xml:space="preserve">   住房保障共同财政事权转移支付支出</t>
  </si>
  <si>
    <t xml:space="preserve">    粮油物资储备共同财政事权转移支付收入</t>
  </si>
  <si>
    <t xml:space="preserve">   粮油物资储备共同财政事权转移支付支出</t>
  </si>
  <si>
    <t xml:space="preserve">   其他共同财政事权转移支付收入</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</si>
  <si>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</si>
  <si>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</si>
  <si>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</si>
  <si>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</si>
  <si>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</si>
  <si>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</si>
  <si>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</si>
  <si>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</si>
  <si>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</si>
  <si>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</si>
  <si>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</si>
  <si>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</si>
  <si>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</si>
  <si>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</si>
  <si>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</si>
  <si>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</si>
  <si>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</si>
  <si>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</si>
  <si>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</si>
  <si>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</si>
  <si>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</si>
  <si>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</si>
  <si>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</si>
  <si>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</si>
  <si>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</si>
  <si>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</si>
  <si>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</si>
  <si>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</si>
  <si>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</si>
  <si>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</si>
  <si>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</si>
  <si>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</si>
  <si>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</si>
  <si>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</si>
  <si>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</si>
  <si>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</si>
  <si>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灾害防治及应急管理</t>
  </si>
  <si>
    <t xml:space="preserve">   其他收入</t>
  </si>
  <si>
    <t xml:space="preserve">    体制上解收入</t>
  </si>
  <si>
    <t xml:space="preserve">    体制上解支出</t>
  </si>
  <si>
    <t xml:space="preserve">    专项上解收入</t>
  </si>
  <si>
    <t xml:space="preserve">    专项上解支出</t>
  </si>
  <si>
    <t>调入资金</t>
  </si>
  <si>
    <t xml:space="preserve">    从政府性基金调入</t>
  </si>
  <si>
    <t xml:space="preserve">    从国有资本经营调入</t>
  </si>
  <si>
    <t>安排预算稳定调节基金</t>
  </si>
  <si>
    <t xml:space="preserve">    从其他资金调入</t>
  </si>
  <si>
    <t>地方政府一般债券转贷支出</t>
  </si>
  <si>
    <t>上年结余收入</t>
  </si>
  <si>
    <t>地方政府一般债务还本支出</t>
  </si>
  <si>
    <t>动用预算稳定调节基金</t>
  </si>
  <si>
    <t>地方政府一般债券转贷收入</t>
  </si>
  <si>
    <t>收　入　总　计</t>
  </si>
  <si>
    <t>支　出　总　计</t>
  </si>
  <si>
    <r>
      <t>附件</t>
    </r>
    <r>
      <rPr>
        <sz val="12"/>
        <color indexed="8"/>
        <rFont val="Times New Roman"/>
        <family val="1"/>
      </rPr>
      <t>9</t>
    </r>
  </si>
  <si>
    <t>巴中市2019年地方政府一般债务余额情况表</t>
  </si>
  <si>
    <t xml:space="preserve">    单位：亿元</t>
  </si>
  <si>
    <t>项        目</t>
  </si>
  <si>
    <t>金  额</t>
  </si>
  <si>
    <r>
      <t>一、201</t>
    </r>
    <r>
      <rPr>
        <b/>
        <sz val="12"/>
        <color indexed="8"/>
        <rFont val="宋体"/>
        <family val="0"/>
      </rPr>
      <t>9</t>
    </r>
    <r>
      <rPr>
        <b/>
        <sz val="12"/>
        <color indexed="8"/>
        <rFont val="宋体"/>
        <family val="0"/>
      </rPr>
      <t>年初地方政府一般债务余额</t>
    </r>
  </si>
  <si>
    <r>
      <t>二、201</t>
    </r>
    <r>
      <rPr>
        <b/>
        <sz val="12"/>
        <color indexed="8"/>
        <rFont val="宋体"/>
        <family val="0"/>
      </rPr>
      <t>9</t>
    </r>
    <r>
      <rPr>
        <b/>
        <sz val="12"/>
        <color indexed="8"/>
        <rFont val="宋体"/>
        <family val="0"/>
      </rPr>
      <t>年地方政府一般债务增加额</t>
    </r>
  </si>
  <si>
    <r>
      <t>三、201</t>
    </r>
    <r>
      <rPr>
        <b/>
        <sz val="12"/>
        <color indexed="8"/>
        <rFont val="宋体"/>
        <family val="0"/>
      </rPr>
      <t>9</t>
    </r>
    <r>
      <rPr>
        <b/>
        <sz val="12"/>
        <color indexed="8"/>
        <rFont val="宋体"/>
        <family val="0"/>
      </rPr>
      <t>年地方政府一般债务减少额</t>
    </r>
  </si>
  <si>
    <r>
      <t>四、201</t>
    </r>
    <r>
      <rPr>
        <b/>
        <sz val="12"/>
        <color indexed="8"/>
        <rFont val="宋体"/>
        <family val="0"/>
      </rPr>
      <t>9</t>
    </r>
    <r>
      <rPr>
        <b/>
        <sz val="12"/>
        <color indexed="8"/>
        <rFont val="宋体"/>
        <family val="0"/>
      </rPr>
      <t>年末地方政府一般债务余额</t>
    </r>
  </si>
  <si>
    <r>
      <t xml:space="preserve"> </t>
    </r>
    <r>
      <rPr>
        <sz val="12"/>
        <color indexed="8"/>
        <rFont val="宋体"/>
        <family val="0"/>
      </rPr>
      <t>附件</t>
    </r>
    <r>
      <rPr>
        <sz val="12"/>
        <color indexed="8"/>
        <rFont val="Times New Roman"/>
        <family val="1"/>
      </rPr>
      <t>10</t>
    </r>
  </si>
  <si>
    <t>巴中市2019年末地方政府一般债务分地区情况表</t>
  </si>
  <si>
    <t>单位：亿元</t>
  </si>
  <si>
    <r>
      <t xml:space="preserve">地 </t>
    </r>
    <r>
      <rPr>
        <b/>
        <sz val="12"/>
        <color indexed="8"/>
        <rFont val="宋体"/>
        <family val="0"/>
      </rPr>
      <t xml:space="preserve">   区</t>
    </r>
  </si>
  <si>
    <t>债务限额</t>
  </si>
  <si>
    <t>债务余额</t>
  </si>
  <si>
    <t>市级</t>
  </si>
  <si>
    <t>其中：巴中经开区</t>
  </si>
  <si>
    <t>巴州区</t>
  </si>
  <si>
    <t>恩阳区</t>
  </si>
  <si>
    <t>通江县</t>
  </si>
  <si>
    <t>南江县</t>
  </si>
  <si>
    <t>平昌县</t>
  </si>
  <si>
    <t>合计</t>
  </si>
  <si>
    <r>
      <t xml:space="preserve">  </t>
    </r>
    <r>
      <rPr>
        <sz val="12"/>
        <color indexed="8"/>
        <rFont val="宋体"/>
        <family val="0"/>
      </rPr>
      <t>注：市级一般债务余额含按市级承担还本付息责任的巴中经开区一般债务</t>
    </r>
    <r>
      <rPr>
        <sz val="12"/>
        <color indexed="8"/>
        <rFont val="Times New Roman"/>
        <family val="1"/>
      </rPr>
      <t>18.94</t>
    </r>
    <r>
      <rPr>
        <sz val="12"/>
        <color indexed="8"/>
        <rFont val="宋体"/>
        <family val="0"/>
      </rPr>
      <t>亿元。</t>
    </r>
  </si>
  <si>
    <r>
      <t>附件</t>
    </r>
    <r>
      <rPr>
        <sz val="12"/>
        <rFont val="Times New Roman"/>
        <family val="1"/>
      </rPr>
      <t>11</t>
    </r>
  </si>
  <si>
    <t>巴中市2019年政府性基金预算收入决算表</t>
  </si>
  <si>
    <t>比上年增减%</t>
  </si>
  <si>
    <t>上年执行数</t>
  </si>
  <si>
    <t>一、农网还贷资金收入</t>
  </si>
  <si>
    <t>二、散装水泥专项资金收入</t>
  </si>
  <si>
    <t>三、新型墙体材料专项基金收入</t>
  </si>
  <si>
    <t>四、旅游发展基金收入</t>
  </si>
  <si>
    <t>五、新菜地开发建设基金收入</t>
  </si>
  <si>
    <t>六、新增建设用地土地有偿使用费收入</t>
  </si>
  <si>
    <t>七、城市公用事业附加收入</t>
  </si>
  <si>
    <t>八、国有土地收益基金收入</t>
  </si>
  <si>
    <t>九、农业土地开发资金收入</t>
  </si>
  <si>
    <t>十、国有土地使用权出让收入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</si>
  <si>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</si>
  <si>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</si>
  <si>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</si>
  <si>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</si>
  <si>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</si>
  <si>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十一、大中型水库库区基金收入</t>
  </si>
  <si>
    <t>十二、彩票公益金收入</t>
  </si>
  <si>
    <t xml:space="preserve">     福利彩票公益金收入</t>
  </si>
  <si>
    <t xml:space="preserve">     体育彩票公益金收入</t>
  </si>
  <si>
    <t>十三、城市基础设施配套费收入</t>
  </si>
  <si>
    <t>十四、小型水库移民扶助基金收入</t>
  </si>
  <si>
    <t xml:space="preserve">     南水北调工程建设资金</t>
  </si>
  <si>
    <t xml:space="preserve">     三峡工程后续工作资金</t>
  </si>
  <si>
    <t xml:space="preserve">     省级重大水利工程建设资金</t>
  </si>
  <si>
    <t>十五、车辆通行费</t>
  </si>
  <si>
    <t>十六、污水处理费收入</t>
  </si>
  <si>
    <t>十七、其他政府性基金收入</t>
  </si>
  <si>
    <t>十八、专项债券对应项目专项收入</t>
  </si>
  <si>
    <t>收　入　合　计</t>
  </si>
  <si>
    <r>
      <t>附件</t>
    </r>
    <r>
      <rPr>
        <sz val="12"/>
        <rFont val="Times New Roman"/>
        <family val="1"/>
      </rPr>
      <t>12</t>
    </r>
  </si>
  <si>
    <t>巴中市2019年政府性基金预算支出决算表</t>
  </si>
  <si>
    <t>年　初
预算数</t>
  </si>
  <si>
    <t>调 整
预 算</t>
  </si>
  <si>
    <t>比上年
增 减%</t>
  </si>
  <si>
    <t>一、文化体育与传媒支出</t>
  </si>
  <si>
    <t xml:space="preserve">  国家电影事业发展专项资金及对应专项债务收入安排支出</t>
  </si>
  <si>
    <r>
      <t xml:space="preserve"> </t>
    </r>
    <r>
      <rPr>
        <sz val="6"/>
        <rFont val="宋体"/>
        <family val="0"/>
      </rPr>
      <t xml:space="preserve"> </t>
    </r>
    <r>
      <rPr>
        <sz val="10"/>
        <color indexed="63"/>
        <rFont val="宋体"/>
        <family val="0"/>
      </rPr>
      <t>旅游发展基金支出</t>
    </r>
  </si>
  <si>
    <t>二、社会保障和就业支出</t>
  </si>
  <si>
    <t xml:space="preserve">  大中型水库移民后期扶持基金支出</t>
  </si>
  <si>
    <t xml:space="preserve">  小型水库移民扶助基金及对应专项债务收入安排的支出</t>
  </si>
  <si>
    <t>三、节能环保支出</t>
  </si>
  <si>
    <t>四、城乡社区支出</t>
  </si>
  <si>
    <t xml:space="preserve">  国有土地使用权出让收入及对应专项债务收入安排的支出</t>
  </si>
  <si>
    <r>
      <t xml:space="preserve"> </t>
    </r>
    <r>
      <rPr>
        <sz val="6"/>
        <rFont val="宋体"/>
        <family val="0"/>
      </rPr>
      <t xml:space="preserve"> </t>
    </r>
    <r>
      <rPr>
        <sz val="10"/>
        <color indexed="63"/>
        <rFont val="宋体"/>
        <family val="0"/>
      </rPr>
      <t>国有土地收益基金及对应专项债务收入安排的支出</t>
    </r>
  </si>
  <si>
    <r>
      <t xml:space="preserve"> </t>
    </r>
    <r>
      <rPr>
        <sz val="8"/>
        <rFont val="宋体"/>
        <family val="0"/>
      </rPr>
      <t xml:space="preserve"> </t>
    </r>
    <r>
      <rPr>
        <sz val="10"/>
        <color indexed="63"/>
        <rFont val="宋体"/>
        <family val="0"/>
      </rPr>
      <t>农业土地开发资金及对应专项债务收入安排的支出</t>
    </r>
  </si>
  <si>
    <t xml:space="preserve">  城市基础设施配套费及对应专项债务收入安排的支出</t>
  </si>
  <si>
    <t xml:space="preserve">  污水处理费收入及对应专项债务收入安排的支出</t>
  </si>
  <si>
    <r>
      <t xml:space="preserve"> </t>
    </r>
    <r>
      <rPr>
        <sz val="10"/>
        <color indexed="63"/>
        <rFont val="宋体"/>
        <family val="0"/>
      </rPr>
      <t xml:space="preserve"> 土地储备专项债券收入安排的支出</t>
    </r>
  </si>
  <si>
    <r>
      <rPr>
        <sz val="8"/>
        <color indexed="63"/>
        <rFont val="宋体"/>
        <family val="0"/>
      </rPr>
      <t xml:space="preserve"> </t>
    </r>
    <r>
      <rPr>
        <sz val="8"/>
        <rFont val="宋体"/>
        <family val="0"/>
      </rPr>
      <t xml:space="preserve">  </t>
    </r>
    <r>
      <rPr>
        <sz val="10"/>
        <color indexed="63"/>
        <rFont val="宋体"/>
        <family val="0"/>
      </rPr>
      <t>棚户区改造专项债券收入安排的支出</t>
    </r>
  </si>
  <si>
    <t>五、农林水支出</t>
  </si>
  <si>
    <t xml:space="preserve">  国家重大水利工程建设基金及对应专项债务收入安排支出</t>
  </si>
  <si>
    <t xml:space="preserve">  大中型水库库区基金及对应债务专项收入安排的支出</t>
  </si>
  <si>
    <t xml:space="preserve">  散装水泥专项资金及对应专项债务收入安排的支出</t>
  </si>
  <si>
    <t>七、其他支出</t>
  </si>
  <si>
    <t xml:space="preserve">  其他政府性基金及对应专项债务收入安排的支出</t>
  </si>
  <si>
    <t xml:space="preserve">  彩票公益金及对应专项债务收入安排的支出</t>
  </si>
  <si>
    <t>八、债务付息支出</t>
  </si>
  <si>
    <t>九、债务发行费支出</t>
  </si>
  <si>
    <t>支　出　合　计</t>
  </si>
  <si>
    <r>
      <t>附件</t>
    </r>
    <r>
      <rPr>
        <sz val="12"/>
        <rFont val="Times New Roman"/>
        <family val="1"/>
      </rPr>
      <t>13</t>
    </r>
  </si>
  <si>
    <t>巴中市2019年政府性基金预算收支决算平衡表</t>
  </si>
  <si>
    <t>政府性基金预算收入</t>
  </si>
  <si>
    <t>政府性基金预算支出</t>
  </si>
  <si>
    <t>政府性基金上级补助收入</t>
  </si>
  <si>
    <t>政府性基金补助下级支出</t>
  </si>
  <si>
    <t xml:space="preserve">   国家电影事业发展专项资金收入</t>
  </si>
  <si>
    <t xml:space="preserve">   大中型水库移民后期扶持基金收入</t>
  </si>
  <si>
    <t xml:space="preserve">   大中型水库库区基金收入</t>
  </si>
  <si>
    <t xml:space="preserve">   民航发展基金收入</t>
  </si>
  <si>
    <t xml:space="preserve">   旅游发展基金收入</t>
  </si>
  <si>
    <t xml:space="preserve">   彩票公益金收入</t>
  </si>
  <si>
    <t>政府性基金下级上解收入</t>
  </si>
  <si>
    <t>政府性基金上解上级支出</t>
  </si>
  <si>
    <t>政府性基金上年结余</t>
  </si>
  <si>
    <t>政府性基金调入资金</t>
  </si>
  <si>
    <t>政府性基金调出资金</t>
  </si>
  <si>
    <t xml:space="preserve">  一般公共预算调入</t>
  </si>
  <si>
    <t xml:space="preserve">  地方政府专项债务还本支出</t>
  </si>
  <si>
    <t xml:space="preserve">  地方政府专项债务转贷收入</t>
  </si>
  <si>
    <t xml:space="preserve"> 政府性基金年终结余</t>
  </si>
  <si>
    <t>收　入　总　计　</t>
  </si>
  <si>
    <t>支　出　总　计　</t>
  </si>
  <si>
    <r>
      <t>附件</t>
    </r>
    <r>
      <rPr>
        <sz val="12"/>
        <rFont val="Times New Roman"/>
        <family val="1"/>
      </rPr>
      <t>14</t>
    </r>
  </si>
  <si>
    <t>巴中市市级2019年政府性基金预算收入决算表</t>
  </si>
  <si>
    <t>其 中</t>
  </si>
  <si>
    <t>一、国有土地收益基金收入</t>
  </si>
  <si>
    <t>二、农业土地开发资金收入</t>
  </si>
  <si>
    <t>三、国有土地使用权出让收入</t>
  </si>
  <si>
    <t xml:space="preserve">  土地出让价款收入</t>
  </si>
  <si>
    <t xml:space="preserve">  补缴的土地价款</t>
  </si>
  <si>
    <t xml:space="preserve">  划拨土地收入</t>
  </si>
  <si>
    <t xml:space="preserve">  缴纳新增建设用地土地有
  偿使用费</t>
  </si>
  <si>
    <t xml:space="preserve">  其他土地出让收入</t>
  </si>
  <si>
    <t>四、大中型水库库区基金收入</t>
  </si>
  <si>
    <t>五、城市基础设施配套费收入</t>
  </si>
  <si>
    <t>六、车辆通行费</t>
  </si>
  <si>
    <t>七、污水处理费收入</t>
  </si>
  <si>
    <r>
      <t>附件</t>
    </r>
    <r>
      <rPr>
        <sz val="12"/>
        <rFont val="Times New Roman"/>
        <family val="1"/>
      </rPr>
      <t>15</t>
    </r>
  </si>
  <si>
    <t>巴中市市级2019年政府性基金预算支出决算表</t>
  </si>
  <si>
    <t>比上年
增 长%</t>
  </si>
  <si>
    <t>一、文化旅游体育与传媒支出</t>
  </si>
  <si>
    <t xml:space="preserve">  旅游发展基金支出</t>
  </si>
  <si>
    <t xml:space="preserve"> 大中型水库移民后期扶持基金支出</t>
  </si>
  <si>
    <t>三、城乡社区支出</t>
  </si>
  <si>
    <t xml:space="preserve"> 国有土地使用权出让收入及对应专
 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</si>
  <si>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</si>
  <si>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</si>
  <si>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</si>
  <si>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</si>
  <si>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</si>
  <si>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土地出让业务费</t>
  </si>
  <si>
    <t xml:space="preserve">   廉租住房支出</t>
  </si>
  <si>
    <t xml:space="preserve">   棚户区改造</t>
  </si>
  <si>
    <t xml:space="preserve">   其他国有土地使用权出让收入安排
   支出</t>
  </si>
  <si>
    <t xml:space="preserve"> 国有土地收益基金及对应专项债务
 收入安排的支出</t>
  </si>
  <si>
    <t xml:space="preserve"> 农业土地开发资金级对应专项债务
 收入安排的支出</t>
  </si>
  <si>
    <t xml:space="preserve"> 城市基础设施配套费及对应专项债
 务收入安排的支出</t>
  </si>
  <si>
    <t xml:space="preserve">   城市公共设施</t>
  </si>
  <si>
    <t xml:space="preserve">   城市环境卫生</t>
  </si>
  <si>
    <t xml:space="preserve">   其他城市基础设施配套费支出</t>
  </si>
  <si>
    <t xml:space="preserve"> 污水处理费及对应专项债务收入安
 排的支出</t>
  </si>
  <si>
    <t xml:space="preserve">   污水处理设施建设和运营</t>
  </si>
  <si>
    <t xml:space="preserve">   代征手续费</t>
  </si>
  <si>
    <t xml:space="preserve"> 土地储备专项债券收入安排的支出</t>
  </si>
  <si>
    <t xml:space="preserve">   其他土地储备专项债券收入安排支出</t>
  </si>
  <si>
    <t xml:space="preserve"> 棚户区改造专项债券收入安排的支出</t>
  </si>
  <si>
    <t xml:space="preserve">   其他棚户区改造专项债券收入安排
   的支出</t>
  </si>
  <si>
    <t>四、农林水支出</t>
  </si>
  <si>
    <t xml:space="preserve"> 大中型水库库区基金及对应专项债
 务收入安排的支出</t>
  </si>
  <si>
    <t>五、其他支出</t>
  </si>
  <si>
    <t xml:space="preserve"> 其他政府性基金及对应专项债务收
 入安排的支出</t>
  </si>
  <si>
    <t xml:space="preserve"> 彩票公益金及对应专项债务收入安
 排的支出</t>
  </si>
  <si>
    <r>
      <t xml:space="preserve">  </t>
    </r>
    <r>
      <rPr>
        <sz val="10"/>
        <color indexed="63"/>
        <rFont val="宋体"/>
        <family val="0"/>
      </rPr>
      <t>用于社会福利的彩票公益金支出</t>
    </r>
  </si>
  <si>
    <r>
      <t xml:space="preserve"> </t>
    </r>
    <r>
      <rPr>
        <sz val="10"/>
        <color indexed="63"/>
        <rFont val="宋体"/>
        <family val="0"/>
      </rPr>
      <t xml:space="preserve"> 用于体育事业的彩票公益金支出</t>
    </r>
  </si>
  <si>
    <r>
      <t xml:space="preserve">  </t>
    </r>
    <r>
      <rPr>
        <sz val="10"/>
        <color indexed="63"/>
        <rFont val="宋体"/>
        <family val="0"/>
      </rPr>
      <t>用于教育事业的彩票公益金支出</t>
    </r>
  </si>
  <si>
    <r>
      <t xml:space="preserve"> </t>
    </r>
    <r>
      <rPr>
        <sz val="10"/>
        <rFont val="宋体"/>
        <family val="0"/>
      </rPr>
      <t xml:space="preserve"> 用于残疾人事业的彩票公益金支出</t>
    </r>
  </si>
  <si>
    <t xml:space="preserve">  用于城乡医疗救助的彩票公益金支出</t>
  </si>
  <si>
    <r>
      <t xml:space="preserve">  用于其他社会公益事业的彩票公益金
  </t>
    </r>
    <r>
      <rPr>
        <sz val="10"/>
        <color indexed="63"/>
        <rFont val="宋体"/>
        <family val="0"/>
      </rPr>
      <t>支出</t>
    </r>
  </si>
  <si>
    <t>五、债务付息支出</t>
  </si>
  <si>
    <t>六、债务发行费用支出</t>
  </si>
  <si>
    <t>支  出  合  计</t>
  </si>
  <si>
    <r>
      <t>附件</t>
    </r>
    <r>
      <rPr>
        <sz val="12"/>
        <rFont val="Times New Roman"/>
        <family val="1"/>
      </rPr>
      <t>16</t>
    </r>
  </si>
  <si>
    <t>巴中市市级2019年度政府性基金预算收支决算平衡表</t>
  </si>
  <si>
    <t>其中</t>
  </si>
  <si>
    <r>
      <t xml:space="preserve">   </t>
    </r>
    <r>
      <rPr>
        <sz val="11"/>
        <color indexed="63"/>
        <rFont val="宋体"/>
        <family val="0"/>
      </rPr>
      <t>国家电影事业发展专项资金相关支出</t>
    </r>
  </si>
  <si>
    <r>
      <t xml:space="preserve">   </t>
    </r>
    <r>
      <rPr>
        <sz val="11"/>
        <color indexed="63"/>
        <rFont val="宋体"/>
        <family val="0"/>
      </rPr>
      <t>大中型水库移民后期扶持基金支出</t>
    </r>
  </si>
  <si>
    <r>
      <t xml:space="preserve"> </t>
    </r>
    <r>
      <rPr>
        <sz val="11"/>
        <color indexed="63"/>
        <rFont val="宋体"/>
        <family val="0"/>
      </rPr>
      <t xml:space="preserve">  </t>
    </r>
    <r>
      <rPr>
        <sz val="11"/>
        <color indexed="63"/>
        <rFont val="宋体"/>
        <family val="0"/>
      </rPr>
      <t>大中型水库库区基金相关支出</t>
    </r>
  </si>
  <si>
    <r>
      <t xml:space="preserve"> </t>
    </r>
    <r>
      <rPr>
        <sz val="11"/>
        <color indexed="63"/>
        <rFont val="宋体"/>
        <family val="0"/>
      </rPr>
      <t xml:space="preserve">  </t>
    </r>
    <r>
      <rPr>
        <sz val="11"/>
        <color indexed="63"/>
        <rFont val="宋体"/>
        <family val="0"/>
      </rPr>
      <t>旅游发展基金支出</t>
    </r>
  </si>
  <si>
    <r>
      <t xml:space="preserve"> </t>
    </r>
    <r>
      <rPr>
        <sz val="11"/>
        <color indexed="63"/>
        <rFont val="宋体"/>
        <family val="0"/>
      </rPr>
      <t xml:space="preserve">  </t>
    </r>
    <r>
      <rPr>
        <sz val="11"/>
        <color indexed="63"/>
        <rFont val="宋体"/>
        <family val="0"/>
      </rPr>
      <t>彩票公益金相关支出</t>
    </r>
  </si>
  <si>
    <t xml:space="preserve">   其他政府性基金补助收入</t>
  </si>
  <si>
    <t xml:space="preserve">   其他政府性基金补助下级支出</t>
  </si>
  <si>
    <t xml:space="preserve">    专项债务收入</t>
  </si>
  <si>
    <t>政府性基金年终结余</t>
  </si>
  <si>
    <t>收　　入　　总　　计　</t>
  </si>
  <si>
    <t>支　　出　　总　　计　</t>
  </si>
  <si>
    <r>
      <t>附件</t>
    </r>
    <r>
      <rPr>
        <sz val="12"/>
        <color indexed="8"/>
        <rFont val="Times New Roman"/>
        <family val="1"/>
      </rPr>
      <t>17</t>
    </r>
  </si>
  <si>
    <t>巴中市2019年地方政府专项债务余额情况表</t>
  </si>
  <si>
    <t>金    额</t>
  </si>
  <si>
    <t>一、2019年初地方政府专项债务余额</t>
  </si>
  <si>
    <t>二、2019年地方政府专项债务增加额</t>
  </si>
  <si>
    <t>三、2019年地方政府专项债务减少额</t>
  </si>
  <si>
    <r>
      <t>四、201</t>
    </r>
    <r>
      <rPr>
        <b/>
        <sz val="12"/>
        <color indexed="8"/>
        <rFont val="宋体"/>
        <family val="0"/>
      </rPr>
      <t>9</t>
    </r>
    <r>
      <rPr>
        <b/>
        <sz val="12"/>
        <color indexed="8"/>
        <rFont val="宋体"/>
        <family val="0"/>
      </rPr>
      <t>年末地方政府专项债务余额</t>
    </r>
  </si>
  <si>
    <r>
      <t>附件</t>
    </r>
    <r>
      <rPr>
        <sz val="12"/>
        <color indexed="8"/>
        <rFont val="Times New Roman"/>
        <family val="1"/>
      </rPr>
      <t>18</t>
    </r>
  </si>
  <si>
    <t>巴中市2019年末地方政府专项债务分地区限额表</t>
  </si>
  <si>
    <t xml:space="preserve">                                                          </t>
  </si>
  <si>
    <r>
      <t xml:space="preserve">地 </t>
    </r>
    <r>
      <rPr>
        <b/>
        <sz val="12"/>
        <color indexed="8"/>
        <rFont val="宋体"/>
        <family val="0"/>
      </rPr>
      <t xml:space="preserve">  </t>
    </r>
    <r>
      <rPr>
        <b/>
        <sz val="12"/>
        <color indexed="8"/>
        <rFont val="宋体"/>
        <family val="0"/>
      </rPr>
      <t>区</t>
    </r>
  </si>
  <si>
    <t>合       计</t>
  </si>
  <si>
    <r>
      <t>附件</t>
    </r>
    <r>
      <rPr>
        <sz val="12"/>
        <rFont val="Times New Roman"/>
        <family val="1"/>
      </rPr>
      <t>19</t>
    </r>
  </si>
  <si>
    <t>巴中市2019年国有资本经营预算收支决算表</t>
  </si>
  <si>
    <t>收        入</t>
  </si>
  <si>
    <t>支        出</t>
  </si>
  <si>
    <t>一、国有资本经营预算收入</t>
  </si>
  <si>
    <t>一、国有资本经营预算支出</t>
  </si>
  <si>
    <t xml:space="preserve"> 利润收入</t>
  </si>
  <si>
    <t xml:space="preserve"> 解决历史遗留问题及改革成本支出</t>
  </si>
  <si>
    <t xml:space="preserve">   纺织轻工企业利润收入</t>
  </si>
  <si>
    <t>　 国有企业棚户区改造支出</t>
  </si>
  <si>
    <t xml:space="preserve">   投资服务企业利润收入</t>
  </si>
  <si>
    <t>　 国有企业改革成本支出</t>
  </si>
  <si>
    <t xml:space="preserve">   建筑施工企业利润收入</t>
  </si>
  <si>
    <t xml:space="preserve">   其他解决历史遗留问题及改革成本
   支出</t>
  </si>
  <si>
    <t xml:space="preserve">   金融企业利润收入</t>
  </si>
  <si>
    <t xml:space="preserve"> 国有企业资本金注入</t>
  </si>
  <si>
    <t xml:space="preserve">   其他国有资本经营预算企业
   利润收入</t>
  </si>
  <si>
    <t>　 国有经济结构调整支出</t>
  </si>
  <si>
    <t xml:space="preserve"> 股利、股息收入</t>
  </si>
  <si>
    <t>　 公益性设施投资支出</t>
  </si>
  <si>
    <t xml:space="preserve">   国有控股公司股利、股息收入</t>
  </si>
  <si>
    <t>　 其他国有企业资本金注入</t>
  </si>
  <si>
    <t xml:space="preserve">   国有参股公司股利、股息收入</t>
  </si>
  <si>
    <t xml:space="preserve"> 国有企业政策性补贴(款)</t>
  </si>
  <si>
    <t xml:space="preserve">   其他国有资本经营预算企业股
   利股息收入</t>
  </si>
  <si>
    <t xml:space="preserve"> 其他国有资本经营预算支出(款)</t>
  </si>
  <si>
    <t xml:space="preserve"> 产权转让收入</t>
  </si>
  <si>
    <t>　 其他国有资本经营预算支出(项)</t>
  </si>
  <si>
    <t xml:space="preserve"> 清算收入</t>
  </si>
  <si>
    <t>二、转移性支出</t>
  </si>
  <si>
    <t xml:space="preserve"> 其他国有资本经营预算收入</t>
  </si>
  <si>
    <t xml:space="preserve">  调出资金</t>
  </si>
  <si>
    <t>二、国有资本经营预算转移性收入</t>
  </si>
  <si>
    <t xml:space="preserve">  结转下年</t>
  </si>
  <si>
    <t>全市国有资本经营预算收入总计</t>
  </si>
  <si>
    <t>全市国有资本经营预算支出总计</t>
  </si>
  <si>
    <r>
      <t>附件</t>
    </r>
    <r>
      <rPr>
        <sz val="12"/>
        <rFont val="Times New Roman"/>
        <family val="1"/>
      </rPr>
      <t>20</t>
    </r>
  </si>
  <si>
    <t>巴中市市级2019年国有资本经营决算收支平衡表</t>
  </si>
  <si>
    <t>一、国有资本经营支出</t>
  </si>
  <si>
    <t>　 国有企业改革改革成本支出</t>
  </si>
  <si>
    <t xml:space="preserve">   其他国有资本经营预算利润收入</t>
  </si>
  <si>
    <t xml:space="preserve">   国有控股公司股利股息收入</t>
  </si>
  <si>
    <t xml:space="preserve"> 金融国有资本经营预算支出</t>
  </si>
  <si>
    <t>　 其他金融国有资本经营预算支出</t>
  </si>
  <si>
    <t>二、转移性收入</t>
  </si>
  <si>
    <t xml:space="preserve"> 国有资本经营上级补助收入</t>
  </si>
  <si>
    <t xml:space="preserve"> 国有资本经营预算调出资金</t>
  </si>
  <si>
    <t xml:space="preserve"> 结转下年</t>
  </si>
  <si>
    <t>总    计</t>
  </si>
  <si>
    <r>
      <rPr>
        <sz val="12"/>
        <color indexed="8"/>
        <rFont val="方正仿宋_GBK"/>
        <family val="4"/>
      </rPr>
      <t>附件</t>
    </r>
    <r>
      <rPr>
        <sz val="12"/>
        <color indexed="8"/>
        <rFont val="Times New Roman"/>
        <family val="1"/>
      </rPr>
      <t>21</t>
    </r>
  </si>
  <si>
    <t>巴中市市级2019年国有资本经营预算支出安排表</t>
  </si>
  <si>
    <t>序号</t>
  </si>
  <si>
    <t>项目单位</t>
  </si>
  <si>
    <t>支出用途说明</t>
  </si>
  <si>
    <t>安排金额</t>
  </si>
  <si>
    <t>合  计</t>
  </si>
  <si>
    <t>巴中市国有资产运营集团有限公司</t>
  </si>
  <si>
    <t>国有资本金注入</t>
  </si>
  <si>
    <t>巴中市交通投资集团公司</t>
  </si>
  <si>
    <t>巴中市水务建设有限公司</t>
  </si>
  <si>
    <t>四川省巴中市江北宾馆</t>
  </si>
  <si>
    <t>改革成本支出</t>
  </si>
  <si>
    <t>四川巴中国家粮食储备库</t>
  </si>
  <si>
    <t>巴中市交通有限责任公司</t>
  </si>
  <si>
    <t>巴中市国资委</t>
  </si>
  <si>
    <t>其他国有资本经营预算支出</t>
  </si>
  <si>
    <r>
      <t>附件</t>
    </r>
    <r>
      <rPr>
        <sz val="12"/>
        <rFont val="Times New Roman"/>
        <family val="1"/>
      </rPr>
      <t>22</t>
    </r>
  </si>
  <si>
    <t>巴中市2019年社会保险基金预算收入决算表</t>
  </si>
  <si>
    <r>
      <t>预</t>
    </r>
    <r>
      <rPr>
        <b/>
        <sz val="11"/>
        <rFont val="宋体"/>
        <family val="0"/>
      </rPr>
      <t xml:space="preserve">    </t>
    </r>
    <r>
      <rPr>
        <b/>
        <sz val="11"/>
        <rFont val="宋体"/>
        <family val="0"/>
      </rPr>
      <t>算</t>
    </r>
    <r>
      <rPr>
        <b/>
        <sz val="11"/>
        <rFont val="宋体"/>
        <family val="0"/>
      </rPr>
      <t xml:space="preserve">    </t>
    </r>
    <r>
      <rPr>
        <b/>
        <sz val="11"/>
        <rFont val="宋体"/>
        <family val="0"/>
      </rPr>
      <t>科</t>
    </r>
    <r>
      <rPr>
        <b/>
        <sz val="11"/>
        <rFont val="宋体"/>
        <family val="0"/>
      </rPr>
      <t xml:space="preserve">    </t>
    </r>
    <r>
      <rPr>
        <b/>
        <sz val="11"/>
        <rFont val="宋体"/>
        <family val="0"/>
      </rPr>
      <t>目</t>
    </r>
  </si>
  <si>
    <t>一、企业职工基本养老保险基金收入</t>
  </si>
  <si>
    <t>二、失业保险基金收入</t>
  </si>
  <si>
    <t xml:space="preserve">  失业保险费收入</t>
  </si>
  <si>
    <t xml:space="preserve">  失业保险基金财政补贴收入</t>
  </si>
  <si>
    <t xml:space="preserve">  失业保险基金利息收入</t>
  </si>
  <si>
    <t xml:space="preserve">  其他失业保险基金收入</t>
  </si>
  <si>
    <t>三、职工基本医疗保险基金收入</t>
  </si>
  <si>
    <t xml:space="preserve">  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</si>
  <si>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</si>
  <si>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</si>
  <si>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</si>
  <si>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</si>
  <si>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 xml:space="preserve">  工伤保险费收入</t>
  </si>
  <si>
    <t xml:space="preserve">  工伤保险基金利息收入</t>
  </si>
  <si>
    <t xml:space="preserve">  其他工伤保险基金收入</t>
  </si>
  <si>
    <t>五、生育保险基金收入</t>
  </si>
  <si>
    <t xml:space="preserve">  生育保险费收入</t>
  </si>
  <si>
    <t xml:space="preserve">  生育保险基金财政补贴收入</t>
  </si>
  <si>
    <t xml:space="preserve">  生育保险基金利息收入</t>
  </si>
  <si>
    <t xml:space="preserve">  其他生育保险基金收入</t>
  </si>
  <si>
    <t>六、城乡居民基本养老保险基金收入</t>
  </si>
  <si>
    <r>
      <t xml:space="preserve"> </t>
    </r>
    <r>
      <rPr>
        <sz val="10"/>
        <rFont val="宋体"/>
        <family val="0"/>
      </rPr>
      <t xml:space="preserve"> 城乡居民基本养老保险基金缴费收入</t>
    </r>
  </si>
  <si>
    <r>
      <t xml:space="preserve">  城乡居民基本养老保险基金财政</t>
    </r>
    <r>
      <rPr>
        <sz val="10"/>
        <rFont val="宋体"/>
        <family val="0"/>
      </rPr>
      <t>补贴收入</t>
    </r>
  </si>
  <si>
    <t xml:space="preserve">  城乡居民基本养老保险基金利息收入</t>
  </si>
  <si>
    <t xml:space="preserve">  城乡居民基本养老保险基金委托投资收益</t>
  </si>
  <si>
    <r>
      <t xml:space="preserve">  </t>
    </r>
    <r>
      <rPr>
        <sz val="10"/>
        <rFont val="宋体"/>
        <family val="0"/>
      </rPr>
      <t>其他城乡居民基本养老保险基金收入</t>
    </r>
  </si>
  <si>
    <t>七、机关事业单位基本养老保险基金收入</t>
  </si>
  <si>
    <t>八、城乡居民基本医疗保险基金收入</t>
  </si>
  <si>
    <t xml:space="preserve">  城乡居民基本医疗保险基金缴费收入</t>
  </si>
  <si>
    <r>
      <t xml:space="preserve">  城乡居民基本医疗保险基金财政补贴</t>
    </r>
    <r>
      <rPr>
        <sz val="10"/>
        <rFont val="宋体"/>
        <family val="0"/>
      </rPr>
      <t>收入</t>
    </r>
  </si>
  <si>
    <t xml:space="preserve">  城乡居民基本医疗保险基金利息收入</t>
  </si>
  <si>
    <t xml:space="preserve">  其他城乡居民基本医疗保险基金收入</t>
  </si>
  <si>
    <t>收入合计</t>
  </si>
  <si>
    <t>社会保险基金收入总计</t>
  </si>
  <si>
    <r>
      <t>附件</t>
    </r>
    <r>
      <rPr>
        <sz val="12"/>
        <rFont val="Times New Roman"/>
        <family val="1"/>
      </rPr>
      <t>23</t>
    </r>
  </si>
  <si>
    <t>巴中市2019年社会保险基金预算支出决算表</t>
  </si>
  <si>
    <r>
      <t>预</t>
    </r>
    <r>
      <rPr>
        <b/>
        <sz val="11"/>
        <rFont val="Times New Roman"/>
        <family val="1"/>
      </rPr>
      <t xml:space="preserve">    </t>
    </r>
    <r>
      <rPr>
        <b/>
        <sz val="11"/>
        <rFont val="宋体"/>
        <family val="0"/>
      </rPr>
      <t>算</t>
    </r>
    <r>
      <rPr>
        <b/>
        <sz val="11"/>
        <rFont val="Times New Roman"/>
        <family val="1"/>
      </rPr>
      <t xml:space="preserve">    </t>
    </r>
    <r>
      <rPr>
        <b/>
        <sz val="11"/>
        <rFont val="宋体"/>
        <family val="0"/>
      </rPr>
      <t>科</t>
    </r>
    <r>
      <rPr>
        <b/>
        <sz val="11"/>
        <rFont val="Times New Roman"/>
        <family val="1"/>
      </rPr>
      <t xml:space="preserve">    </t>
    </r>
    <r>
      <rPr>
        <b/>
        <sz val="11"/>
        <rFont val="宋体"/>
        <family val="0"/>
      </rPr>
      <t>目</t>
    </r>
  </si>
  <si>
    <t>一、企业职工基本养老保险基金支出</t>
  </si>
  <si>
    <t>二、失业保险基金支出</t>
  </si>
  <si>
    <t xml:space="preserve">  失业保险金</t>
  </si>
  <si>
    <t xml:space="preserve">  医疗保险费</t>
  </si>
  <si>
    <t xml:space="preserve">  丧葬抚恤补助</t>
  </si>
  <si>
    <t xml:space="preserve">  职业培训和职业介绍补贴</t>
  </si>
  <si>
    <t xml:space="preserve">  技能提升补贴支出</t>
  </si>
  <si>
    <t xml:space="preserve">  其他失业保险基金支出</t>
  </si>
  <si>
    <t>三、职工基本医疗保险基金支出</t>
  </si>
  <si>
    <t xml:space="preserve">  职工基本医疗保险统筹基金</t>
  </si>
  <si>
    <t xml:space="preserve">  职工基本医疗保险个人账户基金</t>
  </si>
  <si>
    <t xml:space="preserve">  其他职工基本医疗保险基金支出</t>
  </si>
  <si>
    <t>四、工伤保险基金支出</t>
  </si>
  <si>
    <t xml:space="preserve">  工伤保险待遇</t>
  </si>
  <si>
    <t xml:space="preserve">  劳动能力鉴定支出</t>
  </si>
  <si>
    <t xml:space="preserve">  工伤预防费用支出</t>
  </si>
  <si>
    <t xml:space="preserve">  其他工伤保险基金支出</t>
  </si>
  <si>
    <t>五、生育保险基金支出</t>
  </si>
  <si>
    <t xml:space="preserve">  生育医疗费用支出</t>
  </si>
  <si>
    <t xml:space="preserve">  生育津贴支出</t>
  </si>
  <si>
    <t xml:space="preserve">  其他生育保险基金支出</t>
  </si>
  <si>
    <t>六、城乡居民基本养老保险基金支出</t>
  </si>
  <si>
    <r>
      <t xml:space="preserve"> </t>
    </r>
    <r>
      <rPr>
        <sz val="10"/>
        <rFont val="宋体"/>
        <family val="0"/>
      </rPr>
      <t xml:space="preserve"> 基础养老金支出</t>
    </r>
  </si>
  <si>
    <r>
      <t xml:space="preserve">  个人</t>
    </r>
    <r>
      <rPr>
        <sz val="10"/>
        <rFont val="宋体"/>
        <family val="0"/>
      </rPr>
      <t>账户养老金支出</t>
    </r>
  </si>
  <si>
    <t xml:space="preserve">  丧葬抚恤金补助支出</t>
  </si>
  <si>
    <t xml:space="preserve">  其他城乡居民基本养老保险金支出</t>
  </si>
  <si>
    <t>七、机关事业单位基本养老保险基金支出</t>
  </si>
  <si>
    <t>八、城乡居民基本养老保险基金支出</t>
  </si>
  <si>
    <r>
      <t xml:space="preserve"> </t>
    </r>
    <r>
      <rPr>
        <sz val="10"/>
        <rFont val="宋体"/>
        <family val="0"/>
      </rPr>
      <t xml:space="preserve"> 城乡居民基本医疗保险基金医疗待遇支出</t>
    </r>
  </si>
  <si>
    <r>
      <t xml:space="preserve">  </t>
    </r>
    <r>
      <rPr>
        <sz val="10"/>
        <rFont val="宋体"/>
        <family val="0"/>
      </rPr>
      <t>大病医疗保险支出</t>
    </r>
  </si>
  <si>
    <r>
      <t xml:space="preserve">  </t>
    </r>
    <r>
      <rPr>
        <sz val="10"/>
        <rFont val="宋体"/>
        <family val="0"/>
      </rPr>
      <t>其他城乡居民基本医疗保险基金支出</t>
    </r>
  </si>
  <si>
    <t>支出合计</t>
  </si>
  <si>
    <t>年末结余</t>
  </si>
  <si>
    <t>社会保险基金支出总计</t>
  </si>
  <si>
    <r>
      <t>附件</t>
    </r>
    <r>
      <rPr>
        <sz val="12"/>
        <rFont val="Times New Roman"/>
        <family val="1"/>
      </rPr>
      <t>24</t>
    </r>
  </si>
  <si>
    <t>巴中市市本级2019年社会保险基金预算收入决算表</t>
  </si>
  <si>
    <t xml:space="preserve">  工伤保险基金财政补贴收入</t>
  </si>
  <si>
    <r>
      <t>附件</t>
    </r>
    <r>
      <rPr>
        <sz val="12"/>
        <rFont val="Times New Roman"/>
        <family val="1"/>
      </rPr>
      <t>25</t>
    </r>
  </si>
  <si>
    <t>巴中市市本级2019年社会保险基金预算支出决算表</t>
  </si>
  <si>
    <r>
      <t>附件</t>
    </r>
    <r>
      <rPr>
        <sz val="12"/>
        <color indexed="8"/>
        <rFont val="Times New Roman"/>
        <family val="1"/>
      </rPr>
      <t>26</t>
    </r>
  </si>
  <si>
    <t>巴中市2019年地方政府债务余额情况汇总表</t>
  </si>
  <si>
    <t>一、2019年年初地方政府债务余额</t>
  </si>
  <si>
    <t>二、2019年地方政府债务增加额</t>
  </si>
  <si>
    <r>
      <t>三、201</t>
    </r>
    <r>
      <rPr>
        <b/>
        <sz val="12"/>
        <color indexed="8"/>
        <rFont val="宋体"/>
        <family val="0"/>
      </rPr>
      <t>9</t>
    </r>
    <r>
      <rPr>
        <b/>
        <sz val="12"/>
        <color indexed="8"/>
        <rFont val="宋体"/>
        <family val="0"/>
      </rPr>
      <t>年地方政府债务减少额</t>
    </r>
  </si>
  <si>
    <t>四、2019年末地方政府债务余额</t>
  </si>
  <si>
    <r>
      <t>附件</t>
    </r>
    <r>
      <rPr>
        <sz val="12"/>
        <color indexed="8"/>
        <rFont val="Times New Roman"/>
        <family val="1"/>
      </rPr>
      <t>27</t>
    </r>
  </si>
  <si>
    <t>巴中市2019年末地方政府债务分地区限额汇总表</t>
  </si>
  <si>
    <r>
      <rPr>
        <b/>
        <sz val="12"/>
        <color indexed="8"/>
        <rFont val="宋体"/>
        <family val="0"/>
      </rPr>
      <t xml:space="preserve">地 </t>
    </r>
    <r>
      <rPr>
        <b/>
        <sz val="12"/>
        <color indexed="8"/>
        <rFont val="宋体"/>
        <family val="0"/>
      </rPr>
      <t xml:space="preserve">       </t>
    </r>
    <r>
      <rPr>
        <b/>
        <sz val="12"/>
        <color indexed="8"/>
        <rFont val="宋体"/>
        <family val="0"/>
      </rPr>
      <t>区</t>
    </r>
  </si>
  <si>
    <r>
      <t>201</t>
    </r>
    <r>
      <rPr>
        <b/>
        <sz val="12"/>
        <color indexed="8"/>
        <rFont val="宋体"/>
        <family val="0"/>
      </rPr>
      <t>9</t>
    </r>
    <r>
      <rPr>
        <b/>
        <sz val="12"/>
        <color indexed="8"/>
        <rFont val="宋体"/>
        <family val="0"/>
      </rPr>
      <t>年末债务限额</t>
    </r>
  </si>
  <si>
    <r>
      <t>201</t>
    </r>
    <r>
      <rPr>
        <b/>
        <sz val="12"/>
        <color indexed="8"/>
        <rFont val="宋体"/>
        <family val="0"/>
      </rPr>
      <t>9</t>
    </r>
    <r>
      <rPr>
        <b/>
        <sz val="12"/>
        <color indexed="8"/>
        <rFont val="宋体"/>
        <family val="0"/>
      </rPr>
      <t>年末债务余额</t>
    </r>
  </si>
  <si>
    <t>其中:巴中经开区</t>
  </si>
  <si>
    <r>
      <rPr>
        <sz val="12"/>
        <rFont val="宋体"/>
        <family val="0"/>
      </rPr>
      <t>附件</t>
    </r>
    <r>
      <rPr>
        <sz val="12"/>
        <rFont val="Times New Roman"/>
        <family val="1"/>
      </rPr>
      <t>28</t>
    </r>
  </si>
  <si>
    <t>2019年市对区税收返还和转移支付补助决算情况表</t>
  </si>
  <si>
    <t>单位:万元</t>
  </si>
  <si>
    <t>预算科目(项目)</t>
  </si>
  <si>
    <t>为预算%</t>
  </si>
  <si>
    <t>占比%</t>
  </si>
  <si>
    <t>一、市对区转移支付</t>
  </si>
  <si>
    <t xml:space="preserve"> (一)市对下一般性转移支付</t>
  </si>
  <si>
    <t xml:space="preserve">   均衡性转移支付补助</t>
  </si>
  <si>
    <t xml:space="preserve">   县级基本财力保障机制奖补资金</t>
  </si>
  <si>
    <t xml:space="preserve">   基本养老保险金转移支付补助</t>
  </si>
  <si>
    <t xml:space="preserve">   农村综合改革转移支付补助</t>
  </si>
  <si>
    <t xml:space="preserve">   产粮(油)大县奖励资金</t>
  </si>
  <si>
    <t xml:space="preserve">   重点生态功能区转移支付补助</t>
  </si>
  <si>
    <t xml:space="preserve">   革命老区转移支付补助</t>
  </si>
  <si>
    <t xml:space="preserve">   公共安全共同财政事权转移支付补助</t>
  </si>
  <si>
    <t xml:space="preserve">   基层公检法司转移支付补助</t>
  </si>
  <si>
    <t xml:space="preserve">   贫困地区转移支付补助</t>
  </si>
  <si>
    <t xml:space="preserve">   固定数额补助</t>
  </si>
  <si>
    <r>
      <t xml:space="preserve"> </t>
    </r>
    <r>
      <rPr>
        <sz val="11"/>
        <rFont val="宋体"/>
        <family val="0"/>
      </rPr>
      <t xml:space="preserve">  教育共同财政事权转移支付补助</t>
    </r>
  </si>
  <si>
    <t xml:space="preserve">   社会保障和就业共同财政事权转移支付补助</t>
  </si>
  <si>
    <t xml:space="preserve">   卫生健康共同财政事权转移支付补助</t>
  </si>
  <si>
    <r>
      <t xml:space="preserve"> </t>
    </r>
    <r>
      <rPr>
        <sz val="11"/>
        <rFont val="宋体"/>
        <family val="0"/>
      </rPr>
      <t xml:space="preserve">  科学技术共同财政事权转移支付补助</t>
    </r>
  </si>
  <si>
    <t xml:space="preserve">   文化旅游体育与传媒共同财政事权转移支付补助</t>
  </si>
  <si>
    <t xml:space="preserve">   节能环保共同财政事权转移支付补助</t>
  </si>
  <si>
    <t xml:space="preserve">   农林水共同财政事权转移支付补助</t>
  </si>
  <si>
    <t xml:space="preserve">   交通运输共同财政事权转移支付补助</t>
  </si>
  <si>
    <t xml:space="preserve">   住房保障共同财政事权转移支付补助</t>
  </si>
  <si>
    <t xml:space="preserve">   其他共同财政事权转移支付补助</t>
  </si>
  <si>
    <t xml:space="preserve">   其他一般性转移支付</t>
  </si>
  <si>
    <t>（二）市对下专项转移支付</t>
  </si>
  <si>
    <t xml:space="preserve">   政策性教育资金中央补助资金</t>
  </si>
  <si>
    <t xml:space="preserve">   就业创业补助资金</t>
  </si>
  <si>
    <t xml:space="preserve">   社会救济补助资金</t>
  </si>
  <si>
    <r>
      <t xml:space="preserve"> </t>
    </r>
    <r>
      <rPr>
        <sz val="11"/>
        <rFont val="宋体"/>
        <family val="0"/>
      </rPr>
      <t xml:space="preserve">  政法基础设施投资补助</t>
    </r>
  </si>
  <si>
    <r>
      <t xml:space="preserve"> </t>
    </r>
    <r>
      <rPr>
        <sz val="11"/>
        <rFont val="宋体"/>
        <family val="0"/>
      </rPr>
      <t xml:space="preserve">  公共文化服务体系建设等专项资金</t>
    </r>
  </si>
  <si>
    <r>
      <t xml:space="preserve"> </t>
    </r>
    <r>
      <rPr>
        <sz val="11"/>
        <rFont val="宋体"/>
        <family val="0"/>
      </rPr>
      <t xml:space="preserve">  科技计划及科普专项资金</t>
    </r>
  </si>
  <si>
    <t xml:space="preserve">   体育发展专项资金</t>
  </si>
  <si>
    <t xml:space="preserve">   社区建设及其他民政补助资金</t>
  </si>
  <si>
    <t xml:space="preserve">   养老服务发展补助资金</t>
  </si>
  <si>
    <t xml:space="preserve">   残疾人事业发展补助资金</t>
  </si>
  <si>
    <r>
      <t xml:space="preserve"> </t>
    </r>
    <r>
      <rPr>
        <sz val="11"/>
        <rFont val="宋体"/>
        <family val="0"/>
      </rPr>
      <t xml:space="preserve">  </t>
    </r>
    <r>
      <rPr>
        <sz val="11"/>
        <rFont val="宋体"/>
        <family val="0"/>
      </rPr>
      <t>交通城镇等工础设施建设补助资金</t>
    </r>
  </si>
  <si>
    <t xml:space="preserve">   公共卫生及重大传染病防控等补助资金</t>
  </si>
  <si>
    <r>
      <t xml:space="preserve"> </t>
    </r>
    <r>
      <rPr>
        <sz val="11"/>
        <rFont val="宋体"/>
        <family val="0"/>
      </rPr>
      <t xml:space="preserve">  公共实训基地预算内投资建设资金</t>
    </r>
  </si>
  <si>
    <r>
      <t xml:space="preserve"> </t>
    </r>
    <r>
      <rPr>
        <sz val="11"/>
        <rFont val="宋体"/>
        <family val="0"/>
      </rPr>
      <t xml:space="preserve">  中医药发展专项资金</t>
    </r>
  </si>
  <si>
    <r>
      <t xml:space="preserve"> </t>
    </r>
    <r>
      <rPr>
        <sz val="11"/>
        <rFont val="宋体"/>
        <family val="0"/>
      </rPr>
      <t xml:space="preserve">  大中型水利工程建设资金</t>
    </r>
  </si>
  <si>
    <t xml:space="preserve">   基层医疗机构实施国家基本药物制度等补助资金</t>
  </si>
  <si>
    <t xml:space="preserve">   林业生态保护恢复及效益补偿资金</t>
  </si>
  <si>
    <t xml:space="preserve">   农业资源及生态保护补助资金</t>
  </si>
  <si>
    <r>
      <t xml:space="preserve">   动物防疫等补助经费和农业公共安全与生态
</t>
    </r>
    <r>
      <rPr>
        <sz val="11"/>
        <rFont val="宋体"/>
        <family val="0"/>
      </rPr>
      <t xml:space="preserve">   </t>
    </r>
    <r>
      <rPr>
        <sz val="11"/>
        <rFont val="宋体"/>
        <family val="0"/>
      </rPr>
      <t>资源保护利用工程资金</t>
    </r>
  </si>
  <si>
    <t xml:space="preserve">   农业生产发展资金</t>
  </si>
  <si>
    <r>
      <t xml:space="preserve"> </t>
    </r>
    <r>
      <rPr>
        <sz val="11"/>
        <rFont val="宋体"/>
        <family val="0"/>
      </rPr>
      <t xml:space="preserve">  财政专项扶贫市级投入</t>
    </r>
  </si>
  <si>
    <r>
      <t xml:space="preserve"> </t>
    </r>
    <r>
      <rPr>
        <sz val="11"/>
        <rFont val="宋体"/>
        <family val="0"/>
      </rPr>
      <t xml:space="preserve">  生态环境保护及地质灾害防治补助资金</t>
    </r>
  </si>
  <si>
    <r>
      <t xml:space="preserve"> </t>
    </r>
    <r>
      <rPr>
        <sz val="11"/>
        <rFont val="宋体"/>
        <family val="0"/>
      </rPr>
      <t xml:space="preserve">  </t>
    </r>
    <r>
      <rPr>
        <sz val="11"/>
        <rFont val="宋体"/>
        <family val="0"/>
      </rPr>
      <t>普惠金融及农业保险补贴资金</t>
    </r>
  </si>
  <si>
    <r>
      <t xml:space="preserve"> </t>
    </r>
    <r>
      <rPr>
        <sz val="11"/>
        <rFont val="宋体"/>
        <family val="0"/>
      </rPr>
      <t xml:space="preserve">  保障性安居工程中央基建投资</t>
    </r>
  </si>
  <si>
    <t xml:space="preserve">   工业服务业现代物流业等产业发展资金</t>
  </si>
  <si>
    <t xml:space="preserve">   二级公路取消收费后补助及交通建设资金</t>
  </si>
  <si>
    <t xml:space="preserve">   粮食低温库等粮安工程建设专项资金</t>
  </si>
  <si>
    <t xml:space="preserve">   其他专项补助资金</t>
  </si>
  <si>
    <t>二、市对下税收返还</t>
  </si>
  <si>
    <t xml:space="preserve">   所得税基数返还</t>
  </si>
  <si>
    <t xml:space="preserve">   成品油价格和税费改革税收返还</t>
  </si>
  <si>
    <t xml:space="preserve">   增值税税收返还</t>
  </si>
  <si>
    <t xml:space="preserve">   消费税税收返还</t>
  </si>
  <si>
    <t xml:space="preserve">   增值税“五五分享”税收返还</t>
  </si>
  <si>
    <t xml:space="preserve">   其他税收返还</t>
  </si>
  <si>
    <t xml:space="preserve">  注：根据财政部完善转移支付制度有关要求，省财政在执行中将部分年初预告专项转移支付补助收入，调整为一般转移支付补助下的共同财政事权转移支付补助收入，市级财政在下达对下转移支付补助时作对应调整。</t>
  </si>
  <si>
    <r>
      <t>附件</t>
    </r>
    <r>
      <rPr>
        <sz val="12"/>
        <color indexed="8"/>
        <rFont val="Times New Roman"/>
        <family val="1"/>
      </rPr>
      <t>29</t>
    </r>
  </si>
  <si>
    <t>2019年市对区转移支付分地区决算情况表</t>
  </si>
  <si>
    <t xml:space="preserve">               单位：万元</t>
  </si>
  <si>
    <t>地  区</t>
  </si>
  <si>
    <t>一、巴州区</t>
  </si>
  <si>
    <t xml:space="preserve">  其中：税收返还补助</t>
  </si>
  <si>
    <t xml:space="preserve">  一般性转移支付补助</t>
  </si>
  <si>
    <t xml:space="preserve">  专项转移支付补助</t>
  </si>
  <si>
    <t>二、恩阳区</t>
  </si>
  <si>
    <t>三、巴中经开区</t>
  </si>
  <si>
    <r>
      <t>附件</t>
    </r>
    <r>
      <rPr>
        <sz val="12"/>
        <rFont val="Times New Roman"/>
        <family val="1"/>
      </rPr>
      <t>30</t>
    </r>
  </si>
  <si>
    <t>2019年巴中市市级一般公共预算基本支出决算情况表</t>
  </si>
  <si>
    <t>预算科目</t>
  </si>
  <si>
    <t>预算数</t>
  </si>
  <si>
    <t>一、工资福利支出</t>
  </si>
  <si>
    <t xml:space="preserve">  工资奖金津补贴</t>
  </si>
  <si>
    <t xml:space="preserve">  社会保障缴费</t>
  </si>
  <si>
    <t xml:space="preserve">  其他工资福利支出</t>
  </si>
  <si>
    <t>二、商品和服务支出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</si>
  <si>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</si>
  <si>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</si>
  <si>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</si>
  <si>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</si>
  <si>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</si>
  <si>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</si>
  <si>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</si>
  <si>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</si>
  <si>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</si>
  <si>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</si>
  <si>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</si>
  <si>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公务用车购置</t>
  </si>
  <si>
    <t>设备购置</t>
  </si>
  <si>
    <t>其他资本性支出</t>
  </si>
  <si>
    <t>四、对事业单位经常性补助</t>
  </si>
  <si>
    <t>工资福利性支出</t>
  </si>
  <si>
    <t>商品和服务支出</t>
  </si>
  <si>
    <t>对其他事业单位补助</t>
  </si>
  <si>
    <t>五、对个人和家庭的补助</t>
  </si>
  <si>
    <t xml:space="preserve">  社会福利和救助</t>
  </si>
  <si>
    <t xml:space="preserve">  助学金</t>
  </si>
  <si>
    <t xml:space="preserve">  离退休费</t>
  </si>
  <si>
    <t xml:space="preserve">  其他对个人和家庭补助</t>
  </si>
  <si>
    <t>六、其他支出</t>
  </si>
  <si>
    <t xml:space="preserve">  其他支出</t>
  </si>
  <si>
    <r>
      <t>附件</t>
    </r>
    <r>
      <rPr>
        <sz val="12"/>
        <rFont val="Times New Roman"/>
        <family val="1"/>
      </rPr>
      <t>31</t>
    </r>
  </si>
  <si>
    <t>2019年巴中市市级预算内基本建设支出决算情况表</t>
  </si>
  <si>
    <t xml:space="preserve">项  目  </t>
  </si>
  <si>
    <t>合   计</t>
  </si>
  <si>
    <t>一、机关资本性支出(二)</t>
  </si>
  <si>
    <t xml:space="preserve">  房屋建筑物购建</t>
  </si>
  <si>
    <t xml:space="preserve">  土地征迁补偿和安置支出</t>
  </si>
  <si>
    <t xml:space="preserve">  设备购置</t>
  </si>
  <si>
    <t xml:space="preserve">  大型修缮</t>
  </si>
  <si>
    <t xml:space="preserve">  其他资本性支出</t>
  </si>
  <si>
    <t>二、对事业单位资本性补助</t>
  </si>
  <si>
    <t xml:space="preserve">  资本性支出（一）</t>
  </si>
  <si>
    <t>三、对企业资本性支出</t>
  </si>
  <si>
    <t xml:space="preserve">  资本性支出（二）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</si>
</sst>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_ * #,##0_ ;_ * \-#,##0_ ;_ * &quot;-&quot;??_ ;_ @_ "/>
    <numFmt numFmtId="179" formatCode="_ * #,##0.00_ ;_ * \-#,##0.00_ ;_ * &quot;-&quot;??.00_ ;_ @_ "/>
    <numFmt numFmtId="180" formatCode="0_ "/>
    <numFmt numFmtId="181" formatCode="0_);[Red]\(0\)"/>
    <numFmt numFmtId="182" formatCode="_ * #,##0.0_ ;_ * \-#,##0.0_ ;_ * &quot;-&quot;??_ ;_ @_ "/>
  </numFmts>
  <fonts count="111">
    <font>
      <sz val="11"/>
      <color indexed="8"/>
      <name val="宋体"/>
      <family val="0"/>
    </font>
    <font>
      <sz val="12"/>
      <name val="宋体"/>
      <family val="0"/>
    </font>
    <font>
      <sz val="10"/>
      <name val="宋体"/>
      <family val="0"/>
    </font>
    <font>
      <sz val="12"/>
      <name val="Times New Roman"/>
      <family val="1"/>
    </font>
    <font>
      <b/>
      <sz val="18"/>
      <name val="方正小标宋_GBK"/>
      <family val="4"/>
    </font>
    <font>
      <sz val="11"/>
      <name val="宋体"/>
      <family val="0"/>
    </font>
    <font>
      <b/>
      <sz val="12"/>
      <name val="方正黑体_GBK"/>
      <family val="4"/>
    </font>
    <font>
      <b/>
      <sz val="12"/>
      <name val="宋体"/>
      <family val="0"/>
    </font>
    <font>
      <b/>
      <sz val="12"/>
      <name val="Times New Roman"/>
      <family val="1"/>
    </font>
    <font>
      <sz val="12"/>
      <name val="方正黑体_GBK"/>
      <family val="4"/>
    </font>
    <font>
      <sz val="12"/>
      <name val="方正仿宋_GBK"/>
      <family val="4"/>
    </font>
    <font>
      <b/>
      <sz val="18"/>
      <color indexed="8"/>
      <name val="方正小标宋_GBK"/>
      <family val="4"/>
    </font>
    <font>
      <b/>
      <sz val="11"/>
      <name val="宋体"/>
      <family val="0"/>
    </font>
    <font>
      <b/>
      <sz val="10"/>
      <name val="宋体"/>
      <family val="0"/>
    </font>
    <font>
      <b/>
      <sz val="11"/>
      <color indexed="8"/>
      <name val="Times New Roman"/>
      <family val="1"/>
    </font>
    <font>
      <sz val="11"/>
      <color indexed="8"/>
      <name val="Times New Roman"/>
      <family val="1"/>
    </font>
    <font>
      <sz val="11"/>
      <name val="Times New Roman"/>
      <family val="1"/>
    </font>
    <font>
      <b/>
      <sz val="11"/>
      <name val="Times New Roman"/>
      <family val="1"/>
    </font>
    <font>
      <sz val="12"/>
      <color indexed="8"/>
      <name val="Times New Roman"/>
      <family val="1"/>
    </font>
    <font>
      <b/>
      <sz val="20"/>
      <color indexed="8"/>
      <name val="宋体"/>
      <family val="0"/>
    </font>
    <font>
      <sz val="12"/>
      <color indexed="8"/>
      <name val="方正仿宋_GBK"/>
      <family val="4"/>
    </font>
    <font>
      <b/>
      <sz val="12"/>
      <color indexed="8"/>
      <name val="宋体"/>
      <family val="0"/>
    </font>
    <font>
      <sz val="12"/>
      <color indexed="8"/>
      <name val="方正黑体_GBK"/>
      <family val="4"/>
    </font>
    <font>
      <b/>
      <sz val="12"/>
      <color indexed="8"/>
      <name val="Times New Roman"/>
      <family val="1"/>
    </font>
    <font>
      <sz val="12"/>
      <color indexed="8"/>
      <name val="宋体"/>
      <family val="0"/>
    </font>
    <font>
      <sz val="12"/>
      <color indexed="8"/>
      <name val="黑体"/>
      <family val="3"/>
    </font>
    <font>
      <sz val="11"/>
      <name val="方正仿宋_GBK"/>
      <family val="4"/>
    </font>
    <font>
      <b/>
      <sz val="11"/>
      <color indexed="8"/>
      <name val="宋体"/>
      <family val="0"/>
    </font>
    <font>
      <sz val="12"/>
      <color indexed="8"/>
      <name val="Arial"/>
      <family val="2"/>
    </font>
    <font>
      <b/>
      <sz val="20"/>
      <name val="方正小标宋_GBK"/>
      <family val="4"/>
    </font>
    <font>
      <sz val="11"/>
      <color indexed="8"/>
      <name val="华文细黑"/>
      <family val="0"/>
    </font>
    <font>
      <b/>
      <sz val="11"/>
      <color indexed="8"/>
      <name val="华文细黑"/>
      <family val="0"/>
    </font>
    <font>
      <b/>
      <sz val="18"/>
      <name val="宋体"/>
      <family val="0"/>
    </font>
    <font>
      <sz val="20"/>
      <name val="方正小标宋_GBK"/>
      <family val="4"/>
    </font>
    <font>
      <sz val="18"/>
      <name val="方正小标宋_GBK"/>
      <family val="4"/>
    </font>
    <font>
      <sz val="12"/>
      <name val="黑体"/>
      <family val="3"/>
    </font>
    <font>
      <b/>
      <sz val="11"/>
      <name val="黑体"/>
      <family val="3"/>
    </font>
    <font>
      <b/>
      <sz val="12"/>
      <color indexed="8"/>
      <name val="黑体"/>
      <family val="3"/>
    </font>
    <font>
      <b/>
      <sz val="12"/>
      <name val="黑体"/>
      <family val="3"/>
    </font>
    <font>
      <sz val="9"/>
      <color indexed="8"/>
      <name val="Arial"/>
      <family val="2"/>
    </font>
    <font>
      <b/>
      <sz val="10"/>
      <name val="方正仿宋_GBK"/>
      <family val="4"/>
    </font>
    <font>
      <sz val="10"/>
      <name val="方正仿宋_GBK"/>
      <family val="4"/>
    </font>
    <font>
      <b/>
      <sz val="11"/>
      <color indexed="63"/>
      <name val="宋体"/>
      <family val="0"/>
    </font>
    <font>
      <sz val="11"/>
      <color indexed="63"/>
      <name val="宋体"/>
      <family val="0"/>
    </font>
    <font>
      <sz val="10"/>
      <color indexed="8"/>
      <name val="华文细黑"/>
      <family val="0"/>
    </font>
    <font>
      <b/>
      <sz val="10"/>
      <color indexed="8"/>
      <name val="华文细黑"/>
      <family val="0"/>
    </font>
    <font>
      <sz val="9"/>
      <name val="方正仿宋_GBK"/>
      <family val="4"/>
    </font>
    <font>
      <sz val="10"/>
      <color indexed="63"/>
      <name val="宋体"/>
      <family val="0"/>
    </font>
    <font>
      <b/>
      <sz val="9"/>
      <color indexed="8"/>
      <name val="Times New Roman"/>
      <family val="1"/>
    </font>
    <font>
      <b/>
      <sz val="9"/>
      <name val="方正仿宋_GBK"/>
      <family val="4"/>
    </font>
    <font>
      <b/>
      <sz val="12"/>
      <name val="仿宋_GB2312"/>
      <family val="0"/>
    </font>
    <font>
      <sz val="8"/>
      <name val="宋体"/>
      <family val="0"/>
    </font>
    <font>
      <b/>
      <sz val="8"/>
      <name val="宋体"/>
      <family val="0"/>
    </font>
    <font>
      <sz val="12"/>
      <color indexed="63"/>
      <name val="宋体"/>
      <family val="0"/>
    </font>
    <font>
      <b/>
      <sz val="18"/>
      <color indexed="63"/>
      <name val="方正小标宋_GBK"/>
      <family val="4"/>
    </font>
    <font>
      <sz val="11"/>
      <color indexed="63"/>
      <name val="方正仿宋_GBK"/>
      <family val="4"/>
    </font>
    <font>
      <sz val="8"/>
      <color indexed="63"/>
      <name val="宋体"/>
      <family val="0"/>
    </font>
    <font>
      <sz val="9"/>
      <name val="宋体"/>
      <family val="0"/>
    </font>
    <font>
      <b/>
      <sz val="8"/>
      <color indexed="63"/>
      <name val="宋体"/>
      <family val="0"/>
    </font>
    <font>
      <sz val="12"/>
      <color indexed="63"/>
      <name val="黑体"/>
      <family val="3"/>
    </font>
    <font>
      <b/>
      <sz val="12"/>
      <color indexed="63"/>
      <name val="仿宋_GB2312"/>
      <family val="0"/>
    </font>
    <font>
      <b/>
      <sz val="10"/>
      <color indexed="63"/>
      <name val="方正仿宋_GBK"/>
      <family val="4"/>
    </font>
    <font>
      <sz val="10"/>
      <color indexed="63"/>
      <name val="方正仿宋_GBK"/>
      <family val="4"/>
    </font>
    <font>
      <b/>
      <sz val="12"/>
      <color indexed="63"/>
      <name val="宋体"/>
      <family val="0"/>
    </font>
    <font>
      <sz val="11"/>
      <color indexed="8"/>
      <name val="方正仿宋_GBK"/>
      <family val="4"/>
    </font>
    <font>
      <sz val="8"/>
      <name val="方正仿宋_GBK"/>
      <family val="4"/>
    </font>
    <font>
      <sz val="8"/>
      <color indexed="8"/>
      <name val="方正仿宋_GBK"/>
      <family val="4"/>
    </font>
    <font>
      <b/>
      <sz val="12"/>
      <name val="方正仿宋_GBK"/>
      <family val="4"/>
    </font>
    <font>
      <b/>
      <sz val="11"/>
      <name val="方正仿宋_GBK"/>
      <family val="4"/>
    </font>
    <font>
      <b/>
      <sz val="10"/>
      <name val="Times New Roman"/>
      <family val="1"/>
    </font>
    <font>
      <sz val="10"/>
      <color indexed="8"/>
      <name val="Times New Roman"/>
      <family val="1"/>
    </font>
    <font>
      <sz val="9"/>
      <color indexed="8"/>
      <name val="方正仿宋_GBK"/>
      <family val="4"/>
    </font>
    <font>
      <sz val="10"/>
      <color indexed="8"/>
      <name val="方正仿宋_GBK"/>
      <family val="4"/>
    </font>
    <font>
      <sz val="11"/>
      <color indexed="53"/>
      <name val="Times New Roman"/>
      <family val="1"/>
    </font>
    <font>
      <b/>
      <sz val="10"/>
      <color indexed="8"/>
      <name val="Times New Roman"/>
      <family val="1"/>
    </font>
    <font>
      <sz val="14"/>
      <name val="方正仿宋_GBK"/>
      <family val="4"/>
    </font>
    <font>
      <sz val="10"/>
      <color indexed="8"/>
      <name val="宋体"/>
      <family val="0"/>
    </font>
    <font>
      <b/>
      <sz val="9"/>
      <name val="宋体"/>
      <family val="0"/>
    </font>
    <font>
      <b/>
      <sz val="11"/>
      <color indexed="53"/>
      <name val="Times New Roman"/>
      <family val="1"/>
    </font>
    <font>
      <sz val="11"/>
      <color indexed="8"/>
      <name val="华文中宋"/>
      <family val="0"/>
    </font>
    <font>
      <b/>
      <sz val="12"/>
      <color indexed="8"/>
      <name val="楷体_GB2312"/>
      <family val="0"/>
    </font>
    <font>
      <sz val="14"/>
      <color indexed="8"/>
      <name val="方正仿宋_GBK"/>
      <family val="4"/>
    </font>
    <font>
      <b/>
      <sz val="10"/>
      <color indexed="8"/>
      <name val="宋体"/>
      <family val="0"/>
    </font>
    <font>
      <sz val="11"/>
      <color indexed="16"/>
      <name val="宋体"/>
      <family val="0"/>
    </font>
    <font>
      <sz val="11"/>
      <color indexed="9"/>
      <name val="宋体"/>
      <family val="0"/>
    </font>
    <font>
      <b/>
      <sz val="11"/>
      <color indexed="62"/>
      <name val="宋体"/>
      <family val="0"/>
    </font>
    <font>
      <i/>
      <sz val="11"/>
      <color indexed="23"/>
      <name val="宋体"/>
      <family val="0"/>
    </font>
    <font>
      <sz val="11"/>
      <color indexed="10"/>
      <name val="宋体"/>
      <family val="0"/>
    </font>
    <font>
      <sz val="11"/>
      <color indexed="19"/>
      <name val="宋体"/>
      <family val="0"/>
    </font>
    <font>
      <sz val="11"/>
      <color indexed="62"/>
      <name val="宋体"/>
      <family val="0"/>
    </font>
    <font>
      <sz val="11"/>
      <color indexed="17"/>
      <name val="宋体"/>
      <family val="0"/>
    </font>
    <font>
      <b/>
      <sz val="18"/>
      <color indexed="62"/>
      <name val="宋体"/>
      <family val="0"/>
    </font>
    <font>
      <u val="single"/>
      <sz val="12"/>
      <color indexed="12"/>
      <name val="宋体"/>
      <family val="0"/>
    </font>
    <font>
      <b/>
      <sz val="10"/>
      <name val="MS Sans Serif"/>
      <family val="2"/>
    </font>
    <font>
      <b/>
      <sz val="11"/>
      <color indexed="9"/>
      <name val="宋体"/>
      <family val="0"/>
    </font>
    <font>
      <b/>
      <sz val="11"/>
      <color indexed="53"/>
      <name val="宋体"/>
      <family val="0"/>
    </font>
    <font>
      <u val="single"/>
      <sz val="12"/>
      <color indexed="36"/>
      <name val="宋体"/>
      <family val="0"/>
    </font>
    <font>
      <b/>
      <sz val="15"/>
      <color indexed="62"/>
      <name val="宋体"/>
      <family val="0"/>
    </font>
    <font>
      <sz val="11"/>
      <color indexed="53"/>
      <name val="宋体"/>
      <family val="0"/>
    </font>
    <font>
      <b/>
      <sz val="13"/>
      <color indexed="62"/>
      <name val="宋体"/>
      <family val="0"/>
    </font>
    <font>
      <sz val="6"/>
      <name val="宋体"/>
      <family val="0"/>
    </font>
    <font>
      <sz val="6"/>
      <color indexed="8"/>
      <name val="方正仿宋_GBK"/>
      <family val="4"/>
    </font>
    <font>
      <sz val="14"/>
      <name val="Times New Roman"/>
      <family val="1"/>
    </font>
    <font>
      <sz val="14"/>
      <color indexed="8"/>
      <name val="Times New Roman"/>
      <family val="1"/>
    </font>
    <font>
      <b/>
      <sz val="11"/>
      <color theme="1" tint="0.04998999834060669"/>
      <name val="Times New Roman"/>
      <family val="1"/>
    </font>
    <font>
      <sz val="11"/>
      <color theme="1" tint="0.04998999834060669"/>
      <name val="Times New Roman"/>
      <family val="1"/>
    </font>
    <font>
      <b/>
      <sz val="12"/>
      <color theme="1" tint="0.04998999834060669"/>
      <name val="Times New Roman"/>
      <family val="1"/>
    </font>
    <font>
      <sz val="11"/>
      <color rgb="FFFF0000"/>
      <name val="Times New Roman"/>
      <family val="1"/>
    </font>
    <font>
      <b/>
      <sz val="9"/>
      <color theme="1" tint="0.04998999834060669"/>
      <name val="Times New Roman"/>
      <family val="1"/>
    </font>
    <font>
      <b/>
      <sz val="10"/>
      <color theme="1" tint="0.04998999834060669"/>
      <name val="Times New Roman"/>
      <family val="1"/>
    </font>
    <font>
      <b/>
      <sz val="11"/>
      <color rgb="FFFF0000"/>
      <name val="Times New Roman"/>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bottom style="thin"/>
    </border>
    <border>
      <left style="thin"/>
      <right/>
      <top/>
      <bottom style="thin"/>
    </border>
    <border>
      <left style="thin"/>
      <right/>
      <top style="thin"/>
      <bottom/>
    </border>
    <border>
      <left/>
      <right style="thin"/>
      <top style="thin"/>
      <bottom style="thin"/>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style="thin"/>
      <right>
        <color indexed="63"/>
      </right>
      <top>
        <color indexed="63"/>
      </top>
      <bottom>
        <color indexed="63"/>
      </bottom>
    </border>
    <border>
      <left>
        <color indexed="63"/>
      </left>
      <right style="thin"/>
      <top>
        <color indexed="63"/>
      </top>
      <bottom style="thin"/>
    </border>
    <border>
      <left/>
      <right style="thin"/>
      <top style="thin"/>
      <bottom>
        <color indexed="63"/>
      </bottom>
    </border>
    <border>
      <left>
        <color indexed="63"/>
      </left>
      <right>
        <color indexed="63"/>
      </right>
      <top style="thin"/>
      <bottom style="thin"/>
    </border>
    <border>
      <left style="thin">
        <color indexed="9"/>
      </left>
      <right style="thin">
        <color indexed="9"/>
      </right>
      <top style="thin">
        <color indexed="9"/>
      </top>
      <bottom style="thin">
        <color indexed="9"/>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83" fillId="5" borderId="0" applyNumberFormat="0" applyBorder="0" applyAlignment="0" applyProtection="0"/>
    <xf numFmtId="43" fontId="0" fillId="0" borderId="0" applyFont="0" applyFill="0" applyBorder="0" applyAlignment="0" applyProtection="0"/>
    <xf numFmtId="0" fontId="84" fillId="4" borderId="0" applyNumberFormat="0" applyBorder="0" applyAlignment="0" applyProtection="0"/>
    <xf numFmtId="0" fontId="92"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93" fillId="0" borderId="0" applyNumberFormat="0" applyFill="0" applyBorder="0" applyAlignment="0" applyProtection="0"/>
    <xf numFmtId="0" fontId="96" fillId="0" borderId="0" applyNumberFormat="0" applyFill="0" applyBorder="0" applyAlignment="0" applyProtection="0"/>
    <xf numFmtId="0" fontId="0" fillId="6" borderId="2" applyNumberFormat="0" applyFont="0" applyAlignment="0" applyProtection="0"/>
    <xf numFmtId="0" fontId="84" fillId="3" borderId="0" applyNumberFormat="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91" fillId="0" borderId="0" applyNumberFormat="0" applyFill="0" applyBorder="0" applyAlignment="0" applyProtection="0"/>
    <xf numFmtId="0" fontId="86" fillId="0" borderId="0" applyNumberFormat="0" applyFill="0" applyBorder="0" applyAlignment="0" applyProtection="0"/>
    <xf numFmtId="0" fontId="97" fillId="0" borderId="3" applyNumberFormat="0" applyFill="0" applyAlignment="0" applyProtection="0"/>
    <xf numFmtId="0" fontId="99" fillId="0" borderId="4" applyNumberFormat="0" applyFill="0" applyAlignment="0" applyProtection="0"/>
    <xf numFmtId="0" fontId="84" fillId="7" borderId="0" applyNumberFormat="0" applyBorder="0" applyAlignment="0" applyProtection="0"/>
    <xf numFmtId="0" fontId="85" fillId="0" borderId="5" applyNumberFormat="0" applyFill="0" applyAlignment="0" applyProtection="0"/>
    <xf numFmtId="0" fontId="84" fillId="3" borderId="0" applyNumberFormat="0" applyBorder="0" applyAlignment="0" applyProtection="0"/>
    <xf numFmtId="0" fontId="42" fillId="2" borderId="6" applyNumberFormat="0" applyAlignment="0" applyProtection="0"/>
    <xf numFmtId="0" fontId="1" fillId="0" borderId="0">
      <alignment vertical="center"/>
      <protection/>
    </xf>
    <xf numFmtId="0" fontId="95" fillId="2" borderId="1" applyNumberFormat="0" applyAlignment="0" applyProtection="0"/>
    <xf numFmtId="0" fontId="94" fillId="8" borderId="7" applyNumberFormat="0" applyAlignment="0" applyProtection="0"/>
    <xf numFmtId="0" fontId="0" fillId="9" borderId="0" applyNumberFormat="0" applyBorder="0" applyAlignment="0" applyProtection="0"/>
    <xf numFmtId="0" fontId="84" fillId="10" borderId="0" applyNumberFormat="0" applyBorder="0" applyAlignment="0" applyProtection="0"/>
    <xf numFmtId="0" fontId="98" fillId="0" borderId="8" applyNumberFormat="0" applyFill="0" applyAlignment="0" applyProtection="0"/>
    <xf numFmtId="0" fontId="27" fillId="0" borderId="9" applyNumberFormat="0" applyFill="0" applyAlignment="0" applyProtection="0"/>
    <xf numFmtId="0" fontId="90" fillId="9" borderId="0" applyNumberFormat="0" applyBorder="0" applyAlignment="0" applyProtection="0"/>
    <xf numFmtId="0" fontId="88" fillId="11" borderId="0" applyNumberFormat="0" applyBorder="0" applyAlignment="0" applyProtection="0"/>
    <xf numFmtId="0" fontId="0" fillId="12" borderId="0" applyNumberFormat="0" applyBorder="0" applyAlignment="0" applyProtection="0"/>
    <xf numFmtId="0" fontId="8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0" borderId="0">
      <alignment vertical="center"/>
      <protection/>
    </xf>
    <xf numFmtId="0" fontId="84" fillId="8" borderId="0" applyNumberFormat="0" applyBorder="0" applyAlignment="0" applyProtection="0"/>
    <xf numFmtId="0" fontId="8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84" fillId="16" borderId="0" applyNumberFormat="0" applyBorder="0" applyAlignment="0" applyProtection="0"/>
    <xf numFmtId="0" fontId="0" fillId="12" borderId="0" applyNumberFormat="0" applyBorder="0" applyAlignment="0" applyProtection="0"/>
    <xf numFmtId="0" fontId="0" fillId="0" borderId="0">
      <alignment vertical="center"/>
      <protection/>
    </xf>
    <xf numFmtId="0" fontId="84" fillId="17" borderId="0" applyNumberFormat="0" applyBorder="0" applyAlignment="0" applyProtection="0"/>
    <xf numFmtId="0" fontId="84" fillId="18" borderId="0" applyNumberFormat="0" applyBorder="0" applyAlignment="0" applyProtection="0"/>
    <xf numFmtId="0" fontId="0" fillId="0" borderId="0">
      <alignment vertical="center"/>
      <protection/>
    </xf>
    <xf numFmtId="0" fontId="0" fillId="4" borderId="0" applyNumberFormat="0" applyBorder="0" applyAlignment="0" applyProtection="0"/>
    <xf numFmtId="0" fontId="84" fillId="4" borderId="0" applyNumberFormat="0" applyBorder="0" applyAlignment="0" applyProtection="0"/>
    <xf numFmtId="0" fontId="1" fillId="0" borderId="0">
      <alignment vertical="center"/>
      <protection/>
    </xf>
    <xf numFmtId="0" fontId="93" fillId="0" borderId="0" applyNumberFormat="0" applyFill="0" applyBorder="0" applyAlignment="0" applyProtection="0"/>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3" fontId="0" fillId="0" borderId="0" applyFont="0" applyFill="0" applyBorder="0" applyAlignment="0" applyProtection="0"/>
    <xf numFmtId="43" fontId="0" fillId="0" borderId="0" applyFont="0" applyFill="0" applyBorder="0" applyAlignment="0" applyProtection="0"/>
  </cellStyleXfs>
  <cellXfs count="497">
    <xf numFmtId="0" fontId="0" fillId="0" borderId="0" xfId="0" applyAlignment="1">
      <alignment vertical="center"/>
    </xf>
    <xf numFmtId="0" fontId="2" fillId="0" borderId="0" xfId="74" applyFont="1" applyFill="1" applyBorder="1" applyAlignment="1">
      <alignment horizontal="center" vertical="center" wrapText="1"/>
      <protection/>
    </xf>
    <xf numFmtId="0" fontId="2" fillId="0" borderId="0" xfId="74" applyFont="1" applyFill="1" applyBorder="1" applyAlignment="1">
      <alignment vertical="center"/>
      <protection/>
    </xf>
    <xf numFmtId="0" fontId="1" fillId="0" borderId="0" xfId="74" applyFont="1" applyFill="1" applyBorder="1" applyAlignment="1">
      <alignment vertical="center"/>
      <protection/>
    </xf>
    <xf numFmtId="0" fontId="1" fillId="0" borderId="0" xfId="74" applyFont="1" applyFill="1" applyBorder="1" applyAlignment="1">
      <alignment/>
      <protection/>
    </xf>
    <xf numFmtId="0" fontId="1" fillId="0" borderId="0" xfId="74" applyFont="1" applyFill="1" applyBorder="1" applyAlignment="1">
      <alignment horizontal="center"/>
      <protection/>
    </xf>
    <xf numFmtId="0" fontId="3" fillId="0" borderId="0" xfId="73" applyFont="1" applyFill="1" applyBorder="1" applyAlignment="1">
      <alignment vertical="center"/>
      <protection/>
    </xf>
    <xf numFmtId="0" fontId="4" fillId="0" borderId="0" xfId="0" applyNumberFormat="1" applyFont="1" applyFill="1" applyAlignment="1" applyProtection="1">
      <alignment horizontal="center" vertical="center"/>
      <protection/>
    </xf>
    <xf numFmtId="0" fontId="5" fillId="0" borderId="0" xfId="74" applyFont="1" applyFill="1" applyBorder="1" applyAlignment="1">
      <alignment horizontal="center" vertical="center" wrapText="1"/>
      <protection/>
    </xf>
    <xf numFmtId="0" fontId="6" fillId="0" borderId="10" xfId="74" applyFont="1" applyFill="1" applyBorder="1" applyAlignment="1">
      <alignment horizontal="center" vertical="center" wrapText="1"/>
      <protection/>
    </xf>
    <xf numFmtId="0" fontId="7" fillId="0" borderId="10" xfId="74" applyFont="1" applyFill="1" applyBorder="1" applyAlignment="1">
      <alignment horizontal="center" vertical="center" wrapText="1"/>
      <protection/>
    </xf>
    <xf numFmtId="176" fontId="8" fillId="0" borderId="10" xfId="74" applyNumberFormat="1" applyFont="1" applyFill="1" applyBorder="1" applyAlignment="1">
      <alignment horizontal="center" vertical="center" wrapText="1"/>
      <protection/>
    </xf>
    <xf numFmtId="0" fontId="9" fillId="0" borderId="10" xfId="74" applyFont="1" applyFill="1" applyBorder="1" applyAlignment="1">
      <alignment horizontal="left" vertical="center" wrapText="1"/>
      <protection/>
    </xf>
    <xf numFmtId="0" fontId="1" fillId="0" borderId="10" xfId="74" applyFont="1" applyFill="1" applyBorder="1" applyAlignment="1">
      <alignment horizontal="left" vertical="center" wrapText="1"/>
      <protection/>
    </xf>
    <xf numFmtId="176" fontId="3" fillId="0" borderId="10" xfId="74" applyNumberFormat="1" applyFont="1" applyFill="1" applyBorder="1" applyAlignment="1">
      <alignment horizontal="center" vertical="center" wrapText="1"/>
      <protection/>
    </xf>
    <xf numFmtId="0" fontId="1" fillId="0" borderId="10" xfId="74" applyFont="1" applyFill="1" applyBorder="1" applyAlignment="1">
      <alignment vertical="center"/>
      <protection/>
    </xf>
    <xf numFmtId="176" fontId="3" fillId="0" borderId="10" xfId="74" applyNumberFormat="1" applyFont="1" applyFill="1" applyBorder="1" applyAlignment="1">
      <alignment horizontal="center" vertical="center"/>
      <protection/>
    </xf>
    <xf numFmtId="0" fontId="9" fillId="0" borderId="10" xfId="74" applyFont="1" applyFill="1" applyBorder="1" applyAlignment="1">
      <alignment vertical="center"/>
      <protection/>
    </xf>
    <xf numFmtId="0" fontId="1" fillId="0" borderId="0" xfId="84" applyFill="1" applyBorder="1" applyAlignment="1">
      <alignment/>
      <protection/>
    </xf>
    <xf numFmtId="0" fontId="1" fillId="0" borderId="0" xfId="84" applyFill="1" applyBorder="1" applyAlignment="1">
      <alignment horizontal="left"/>
      <protection/>
    </xf>
    <xf numFmtId="0" fontId="1" fillId="0" borderId="0" xfId="84" applyFill="1" applyAlignment="1">
      <alignment horizontal="left"/>
      <protection/>
    </xf>
    <xf numFmtId="0" fontId="10" fillId="0" borderId="0" xfId="73" applyFont="1" applyFill="1" applyAlignment="1">
      <alignment vertical="center"/>
      <protection/>
    </xf>
    <xf numFmtId="0" fontId="11" fillId="0" borderId="0" xfId="74" applyFont="1" applyFill="1" applyBorder="1" applyAlignment="1">
      <alignment horizontal="center" vertical="center" wrapText="1"/>
      <protection/>
    </xf>
    <xf numFmtId="0" fontId="1" fillId="0" borderId="0" xfId="74" applyFill="1" applyBorder="1" applyAlignment="1">
      <alignment horizontal="left" vertical="center" indent="1"/>
      <protection/>
    </xf>
    <xf numFmtId="0" fontId="10" fillId="0" borderId="0" xfId="74" applyFont="1" applyFill="1" applyBorder="1" applyAlignment="1">
      <alignment horizontal="center"/>
      <protection/>
    </xf>
    <xf numFmtId="177" fontId="12" fillId="0" borderId="10" xfId="74" applyNumberFormat="1" applyFont="1" applyFill="1" applyBorder="1" applyAlignment="1">
      <alignment horizontal="center" vertical="center"/>
      <protection/>
    </xf>
    <xf numFmtId="0" fontId="12" fillId="0" borderId="10" xfId="74" applyFont="1" applyFill="1" applyBorder="1" applyAlignment="1">
      <alignment horizontal="center" vertical="center" wrapText="1"/>
      <protection/>
    </xf>
    <xf numFmtId="0" fontId="13" fillId="0" borderId="10" xfId="84" applyFont="1" applyFill="1" applyBorder="1" applyAlignment="1">
      <alignment horizontal="center" vertical="center"/>
      <protection/>
    </xf>
    <xf numFmtId="0" fontId="12" fillId="0" borderId="10" xfId="84" applyFont="1" applyFill="1" applyBorder="1" applyAlignment="1">
      <alignment horizontal="center" vertical="center"/>
      <protection/>
    </xf>
    <xf numFmtId="49" fontId="12" fillId="0" borderId="10" xfId="74" applyNumberFormat="1" applyFont="1" applyFill="1" applyBorder="1" applyAlignment="1" applyProtection="1">
      <alignment horizontal="center" vertical="center"/>
      <protection/>
    </xf>
    <xf numFmtId="178" fontId="14" fillId="0" borderId="10" xfId="23" applyNumberFormat="1" applyFont="1" applyFill="1" applyBorder="1" applyAlignment="1">
      <alignment horizontal="right" vertical="center"/>
    </xf>
    <xf numFmtId="179" fontId="14" fillId="0" borderId="10" xfId="23" applyNumberFormat="1" applyFont="1" applyFill="1" applyBorder="1" applyAlignment="1">
      <alignment horizontal="right" vertical="center"/>
    </xf>
    <xf numFmtId="0" fontId="5" fillId="0" borderId="10" xfId="84" applyFont="1" applyFill="1" applyBorder="1" applyAlignment="1">
      <alignment/>
      <protection/>
    </xf>
    <xf numFmtId="49" fontId="12" fillId="0" borderId="10" xfId="74" applyNumberFormat="1" applyFont="1" applyFill="1" applyBorder="1" applyAlignment="1" applyProtection="1">
      <alignment vertical="center"/>
      <protection/>
    </xf>
    <xf numFmtId="176" fontId="14" fillId="0" borderId="10" xfId="23" applyNumberFormat="1" applyFont="1" applyFill="1" applyBorder="1" applyAlignment="1">
      <alignment horizontal="right" vertical="center"/>
    </xf>
    <xf numFmtId="179" fontId="15" fillId="0" borderId="10" xfId="23" applyNumberFormat="1" applyFont="1" applyFill="1" applyBorder="1" applyAlignment="1">
      <alignment horizontal="right" vertical="center"/>
    </xf>
    <xf numFmtId="49" fontId="5" fillId="0" borderId="10" xfId="74" applyNumberFormat="1" applyFont="1" applyFill="1" applyBorder="1" applyAlignment="1" applyProtection="1">
      <alignment vertical="center"/>
      <protection/>
    </xf>
    <xf numFmtId="178" fontId="15" fillId="0" borderId="10" xfId="23" applyNumberFormat="1" applyFont="1" applyFill="1" applyBorder="1" applyAlignment="1">
      <alignment horizontal="right" vertical="center"/>
    </xf>
    <xf numFmtId="176" fontId="15" fillId="0" borderId="10" xfId="23" applyNumberFormat="1" applyFont="1" applyFill="1" applyBorder="1" applyAlignment="1">
      <alignment horizontal="right" vertical="center"/>
    </xf>
    <xf numFmtId="0" fontId="5" fillId="0" borderId="10" xfId="84" applyFont="1" applyFill="1" applyBorder="1" applyAlignment="1">
      <alignment vertical="center"/>
      <protection/>
    </xf>
    <xf numFmtId="0" fontId="12" fillId="0" borderId="10" xfId="84" applyFont="1" applyFill="1" applyBorder="1" applyAlignment="1">
      <alignment vertical="center"/>
      <protection/>
    </xf>
    <xf numFmtId="176" fontId="16" fillId="0" borderId="10" xfId="84" applyNumberFormat="1" applyFont="1" applyFill="1" applyBorder="1" applyAlignment="1">
      <alignment vertical="center"/>
      <protection/>
    </xf>
    <xf numFmtId="176" fontId="17" fillId="0" borderId="10" xfId="84" applyNumberFormat="1" applyFont="1" applyFill="1" applyBorder="1" applyAlignment="1">
      <alignment vertical="center"/>
      <protection/>
    </xf>
    <xf numFmtId="0" fontId="5" fillId="0" borderId="10" xfId="84" applyFont="1" applyFill="1" applyBorder="1" applyAlignment="1">
      <alignment horizontal="left" vertical="center" indent="1"/>
      <protection/>
    </xf>
    <xf numFmtId="0" fontId="12" fillId="0" borderId="10" xfId="84" applyFont="1" applyFill="1" applyBorder="1" applyAlignment="1">
      <alignment horizontal="left" vertical="center"/>
      <protection/>
    </xf>
    <xf numFmtId="0" fontId="5" fillId="0" borderId="10" xfId="84" applyFont="1" applyFill="1" applyBorder="1" applyAlignment="1">
      <alignment horizontal="left" vertical="center"/>
      <protection/>
    </xf>
    <xf numFmtId="0" fontId="1" fillId="0" borderId="10" xfId="84" applyFill="1" applyBorder="1" applyAlignment="1">
      <alignment horizontal="left"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11" fillId="0" borderId="0" xfId="73" applyFont="1" applyFill="1" applyBorder="1" applyAlignment="1">
      <alignment horizontal="center" vertical="center"/>
      <protection/>
    </xf>
    <xf numFmtId="0" fontId="19" fillId="0" borderId="0" xfId="73" applyFont="1" applyFill="1" applyBorder="1" applyAlignment="1">
      <alignment horizontal="center" vertical="center"/>
      <protection/>
    </xf>
    <xf numFmtId="0" fontId="20"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10" xfId="0" applyFont="1" applyFill="1" applyBorder="1" applyAlignment="1">
      <alignment horizontal="left" vertical="center"/>
    </xf>
    <xf numFmtId="176" fontId="23" fillId="0" borderId="10" xfId="0" applyNumberFormat="1" applyFont="1" applyFill="1" applyBorder="1" applyAlignment="1">
      <alignment horizontal="center" vertical="center"/>
    </xf>
    <xf numFmtId="0" fontId="24" fillId="0" borderId="10" xfId="0" applyFont="1" applyFill="1" applyBorder="1" applyAlignment="1">
      <alignment vertical="center"/>
    </xf>
    <xf numFmtId="176" fontId="18" fillId="0" borderId="10" xfId="0" applyNumberFormat="1" applyFont="1" applyFill="1" applyBorder="1" applyAlignment="1">
      <alignment horizontal="center" vertical="center"/>
    </xf>
    <xf numFmtId="0" fontId="24" fillId="0" borderId="10" xfId="0" applyFont="1" applyFill="1" applyBorder="1" applyAlignment="1">
      <alignment horizontal="left" vertical="center" indent="2"/>
    </xf>
    <xf numFmtId="0" fontId="25" fillId="0" borderId="10" xfId="0" applyFont="1" applyFill="1" applyBorder="1" applyAlignment="1">
      <alignment vertical="center"/>
    </xf>
    <xf numFmtId="0" fontId="1" fillId="0" borderId="0" xfId="73" applyFill="1" applyBorder="1" applyAlignment="1">
      <alignment vertical="center"/>
      <protection/>
    </xf>
    <xf numFmtId="0" fontId="3" fillId="0" borderId="0" xfId="73" applyFont="1" applyFill="1" applyAlignment="1">
      <alignment vertical="center"/>
      <protection/>
    </xf>
    <xf numFmtId="0" fontId="1" fillId="0" borderId="0" xfId="73" applyFill="1" applyAlignment="1">
      <alignment vertical="center"/>
      <protection/>
    </xf>
    <xf numFmtId="0" fontId="1" fillId="0" borderId="0" xfId="73" applyFill="1" applyBorder="1" applyAlignment="1">
      <alignment horizontal="right" vertical="center"/>
      <protection/>
    </xf>
    <xf numFmtId="0" fontId="26" fillId="0" borderId="11" xfId="73" applyFont="1" applyFill="1" applyBorder="1" applyAlignment="1">
      <alignment horizontal="center" vertical="center"/>
      <protection/>
    </xf>
    <xf numFmtId="0" fontId="12" fillId="0" borderId="10" xfId="67" applyFont="1" applyFill="1" applyBorder="1" applyAlignment="1">
      <alignment horizontal="center" vertical="center" wrapText="1"/>
      <protection/>
    </xf>
    <xf numFmtId="177" fontId="12" fillId="0" borderId="10" xfId="67" applyNumberFormat="1" applyFont="1" applyFill="1" applyBorder="1" applyAlignment="1">
      <alignment horizontal="center" vertical="center" wrapText="1"/>
      <protection/>
    </xf>
    <xf numFmtId="178" fontId="14" fillId="0" borderId="12" xfId="23" applyNumberFormat="1" applyFont="1" applyFill="1" applyBorder="1" applyAlignment="1">
      <alignment horizontal="right" vertical="center"/>
    </xf>
    <xf numFmtId="177" fontId="17" fillId="0" borderId="10" xfId="73" applyNumberFormat="1" applyFont="1" applyFill="1" applyBorder="1" applyAlignment="1">
      <alignment vertical="center"/>
      <protection/>
    </xf>
    <xf numFmtId="0" fontId="27" fillId="0" borderId="10" xfId="67" applyFont="1" applyFill="1" applyBorder="1" applyAlignment="1">
      <alignment vertical="center"/>
      <protection/>
    </xf>
    <xf numFmtId="0" fontId="27" fillId="0" borderId="10" xfId="67" applyFont="1" applyFill="1" applyBorder="1" applyAlignment="1">
      <alignment horizontal="left" vertical="center"/>
      <protection/>
    </xf>
    <xf numFmtId="3" fontId="5" fillId="0" borderId="10" xfId="0" applyNumberFormat="1" applyFont="1" applyFill="1" applyBorder="1" applyAlignment="1" applyProtection="1">
      <alignment horizontal="left" vertical="center"/>
      <protection/>
    </xf>
    <xf numFmtId="178" fontId="15" fillId="19" borderId="12" xfId="23" applyNumberFormat="1" applyFont="1" applyFill="1" applyBorder="1" applyAlignment="1">
      <alignment horizontal="right" vertical="center"/>
    </xf>
    <xf numFmtId="178" fontId="15" fillId="0" borderId="12" xfId="23" applyNumberFormat="1" applyFont="1" applyFill="1" applyBorder="1" applyAlignment="1">
      <alignment horizontal="right" vertical="center"/>
    </xf>
    <xf numFmtId="177" fontId="16" fillId="0" borderId="10" xfId="73" applyNumberFormat="1" applyFont="1" applyFill="1" applyBorder="1" applyAlignment="1">
      <alignment vertical="center"/>
      <protection/>
    </xf>
    <xf numFmtId="0" fontId="5" fillId="0" borderId="13" xfId="73" applyFont="1" applyFill="1" applyBorder="1" applyAlignment="1">
      <alignment vertical="center"/>
      <protection/>
    </xf>
    <xf numFmtId="3"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protection/>
    </xf>
    <xf numFmtId="0" fontId="27" fillId="0" borderId="13" xfId="67" applyFont="1" applyFill="1" applyBorder="1" applyAlignment="1">
      <alignment horizontal="left" vertical="center"/>
      <protection/>
    </xf>
    <xf numFmtId="180" fontId="5" fillId="0" borderId="10" xfId="73" applyNumberFormat="1" applyFont="1" applyFill="1" applyBorder="1" applyAlignment="1">
      <alignment vertical="center"/>
      <protection/>
    </xf>
    <xf numFmtId="180" fontId="5" fillId="0" borderId="10" xfId="73" applyNumberFormat="1" applyFont="1" applyFill="1" applyBorder="1" applyAlignment="1">
      <alignment vertical="center" wrapText="1"/>
      <protection/>
    </xf>
    <xf numFmtId="180" fontId="5" fillId="0" borderId="13" xfId="73" applyNumberFormat="1" applyFont="1" applyFill="1" applyBorder="1" applyAlignment="1">
      <alignment vertical="center"/>
      <protection/>
    </xf>
    <xf numFmtId="180" fontId="27" fillId="0" borderId="13" xfId="67" applyNumberFormat="1" applyFont="1" applyFill="1" applyBorder="1" applyAlignment="1">
      <alignment horizontal="left" vertical="center"/>
      <protection/>
    </xf>
    <xf numFmtId="0" fontId="1" fillId="0" borderId="10" xfId="73" applyFill="1" applyBorder="1" applyAlignment="1">
      <alignment vertical="center"/>
      <protection/>
    </xf>
    <xf numFmtId="0" fontId="5" fillId="0" borderId="14" xfId="73" applyFont="1" applyFill="1" applyBorder="1" applyAlignment="1">
      <alignment horizontal="left" vertical="center" wrapText="1"/>
      <protection/>
    </xf>
    <xf numFmtId="0" fontId="0" fillId="19" borderId="0" xfId="64" applyFill="1" applyAlignment="1">
      <alignment horizontal="center" vertical="center"/>
      <protection/>
    </xf>
    <xf numFmtId="0" fontId="0" fillId="19" borderId="0" xfId="64" applyFill="1" applyBorder="1">
      <alignment vertical="center"/>
      <protection/>
    </xf>
    <xf numFmtId="0" fontId="0" fillId="19" borderId="0" xfId="64" applyFill="1">
      <alignment vertical="center"/>
      <protection/>
    </xf>
    <xf numFmtId="0" fontId="20" fillId="19" borderId="0" xfId="64" applyFont="1" applyFill="1" applyBorder="1">
      <alignment vertical="center"/>
      <protection/>
    </xf>
    <xf numFmtId="0" fontId="4" fillId="19" borderId="0" xfId="64" applyFont="1" applyFill="1" applyBorder="1" applyAlignment="1">
      <alignment horizontal="center" vertical="center" wrapText="1"/>
      <protection/>
    </xf>
    <xf numFmtId="0" fontId="28" fillId="19" borderId="0" xfId="64" applyFont="1" applyFill="1" applyBorder="1" applyAlignment="1">
      <alignment vertical="center" wrapText="1"/>
      <protection/>
    </xf>
    <xf numFmtId="0" fontId="24" fillId="19" borderId="0" xfId="64" applyFont="1" applyFill="1" applyBorder="1" applyAlignment="1">
      <alignment horizontal="center" vertical="center" wrapText="1"/>
      <protection/>
    </xf>
    <xf numFmtId="0" fontId="21" fillId="19" borderId="10" xfId="64" applyFont="1" applyFill="1" applyBorder="1" applyAlignment="1">
      <alignment horizontal="center" vertical="center" wrapText="1"/>
      <protection/>
    </xf>
    <xf numFmtId="0" fontId="21" fillId="19" borderId="10" xfId="64" applyNumberFormat="1" applyFont="1" applyFill="1" applyBorder="1" applyAlignment="1" applyProtection="1">
      <alignment horizontal="center" vertical="center" wrapText="1"/>
      <protection/>
    </xf>
    <xf numFmtId="177" fontId="23" fillId="19" borderId="10" xfId="64" applyNumberFormat="1" applyFont="1" applyFill="1" applyBorder="1" applyAlignment="1">
      <alignment horizontal="center" vertical="center" wrapText="1"/>
      <protection/>
    </xf>
    <xf numFmtId="0" fontId="21" fillId="19" borderId="10" xfId="64" applyNumberFormat="1" applyFont="1" applyFill="1" applyBorder="1" applyAlignment="1" applyProtection="1">
      <alignment horizontal="right" vertical="center" wrapText="1" indent="3"/>
      <protection/>
    </xf>
    <xf numFmtId="0" fontId="21" fillId="19" borderId="10" xfId="64" applyNumberFormat="1" applyFont="1" applyFill="1" applyBorder="1" applyAlignment="1" applyProtection="1">
      <alignment horizontal="center" vertical="center"/>
      <protection/>
    </xf>
    <xf numFmtId="0" fontId="0" fillId="0" borderId="0" xfId="76">
      <alignment vertical="center"/>
      <protection/>
    </xf>
    <xf numFmtId="0" fontId="20" fillId="0" borderId="0" xfId="76" applyFont="1">
      <alignment vertical="center"/>
      <protection/>
    </xf>
    <xf numFmtId="0" fontId="29" fillId="0" borderId="0" xfId="76" applyFont="1" applyFill="1" applyBorder="1" applyAlignment="1">
      <alignment horizontal="center" vertical="center" wrapText="1"/>
      <protection/>
    </xf>
    <xf numFmtId="0" fontId="24" fillId="0" borderId="11" xfId="76" applyFont="1" applyFill="1" applyBorder="1" applyAlignment="1">
      <alignment vertical="center"/>
      <protection/>
    </xf>
    <xf numFmtId="0" fontId="20" fillId="0" borderId="11" xfId="76" applyFont="1" applyFill="1" applyBorder="1" applyAlignment="1">
      <alignment horizontal="center" vertical="center"/>
      <protection/>
    </xf>
    <xf numFmtId="0" fontId="21" fillId="0" borderId="10" xfId="76" applyFont="1" applyFill="1" applyBorder="1" applyAlignment="1">
      <alignment horizontal="center" vertical="center"/>
      <protection/>
    </xf>
    <xf numFmtId="0" fontId="21" fillId="0" borderId="10" xfId="76" applyFont="1" applyFill="1" applyBorder="1" applyAlignment="1">
      <alignment horizontal="left" vertical="center"/>
      <protection/>
    </xf>
    <xf numFmtId="177" fontId="23" fillId="0" borderId="10" xfId="64" applyNumberFormat="1" applyFont="1" applyFill="1" applyBorder="1" applyAlignment="1">
      <alignment horizontal="center" vertical="center" wrapText="1"/>
      <protection/>
    </xf>
    <xf numFmtId="0" fontId="27" fillId="0" borderId="0" xfId="76" applyFont="1">
      <alignment vertical="center"/>
      <protection/>
    </xf>
    <xf numFmtId="0" fontId="5" fillId="0" borderId="0" xfId="0" applyFont="1" applyAlignment="1">
      <alignment vertical="center"/>
    </xf>
    <xf numFmtId="0" fontId="12" fillId="20" borderId="0" xfId="0" applyFont="1" applyFill="1" applyAlignment="1">
      <alignment vertical="center"/>
    </xf>
    <xf numFmtId="0" fontId="5" fillId="20" borderId="0" xfId="0" applyFont="1" applyFill="1" applyAlignment="1">
      <alignment vertical="center"/>
    </xf>
    <xf numFmtId="0" fontId="12"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10" fillId="0" borderId="0" xfId="82" applyFont="1" applyFill="1" applyAlignment="1">
      <alignment vertical="center"/>
      <protection/>
    </xf>
    <xf numFmtId="0" fontId="7" fillId="0" borderId="0" xfId="82" applyFont="1" applyFill="1" applyAlignment="1">
      <alignment vertical="center"/>
      <protection/>
    </xf>
    <xf numFmtId="181" fontId="1" fillId="0" borderId="0" xfId="82" applyNumberFormat="1" applyFont="1" applyFill="1" applyAlignment="1">
      <alignment vertical="center"/>
      <protection/>
    </xf>
    <xf numFmtId="0" fontId="1" fillId="0" borderId="0" xfId="82" applyFont="1" applyFill="1" applyAlignment="1">
      <alignment vertical="center"/>
      <protection/>
    </xf>
    <xf numFmtId="0" fontId="4" fillId="0" borderId="0" xfId="70" applyFont="1" applyFill="1" applyAlignment="1">
      <alignment horizontal="center" vertical="center"/>
      <protection/>
    </xf>
    <xf numFmtId="0" fontId="1" fillId="0" borderId="0" xfId="70" applyFont="1" applyFill="1">
      <alignment vertical="center"/>
      <protection/>
    </xf>
    <xf numFmtId="0" fontId="26" fillId="0" borderId="11" xfId="70" applyFont="1" applyFill="1" applyBorder="1" applyAlignment="1">
      <alignment horizontal="center" vertical="center"/>
      <protection/>
    </xf>
    <xf numFmtId="176" fontId="12" fillId="0" borderId="10" xfId="84" applyNumberFormat="1" applyFont="1" applyFill="1" applyBorder="1" applyAlignment="1">
      <alignment horizontal="center" vertical="center"/>
      <protection/>
    </xf>
    <xf numFmtId="176" fontId="13" fillId="0" borderId="10" xfId="84" applyNumberFormat="1" applyFont="1" applyFill="1" applyBorder="1" applyAlignment="1">
      <alignment horizontal="center" vertical="center"/>
      <protection/>
    </xf>
    <xf numFmtId="0" fontId="13" fillId="0" borderId="10" xfId="70" applyFont="1" applyFill="1" applyBorder="1" applyAlignment="1">
      <alignment horizontal="center" vertical="center" wrapText="1"/>
      <protection/>
    </xf>
    <xf numFmtId="0" fontId="13" fillId="0" borderId="10" xfId="82" applyFont="1" applyFill="1" applyBorder="1" applyAlignment="1">
      <alignment horizontal="center" vertical="center" wrapText="1"/>
      <protection/>
    </xf>
    <xf numFmtId="0" fontId="13" fillId="0" borderId="10" xfId="70" applyFont="1" applyFill="1" applyBorder="1" applyAlignment="1">
      <alignment horizontal="justify" vertical="center" wrapText="1"/>
      <protection/>
    </xf>
    <xf numFmtId="43" fontId="14" fillId="0" borderId="10" xfId="23" applyNumberFormat="1" applyFont="1" applyFill="1" applyBorder="1" applyAlignment="1">
      <alignment horizontal="right" vertical="center"/>
    </xf>
    <xf numFmtId="0" fontId="2" fillId="0" borderId="10" xfId="70" applyFont="1" applyFill="1" applyBorder="1" applyAlignment="1">
      <alignment horizontal="justify" vertical="center" wrapText="1"/>
      <protection/>
    </xf>
    <xf numFmtId="43" fontId="15" fillId="0" borderId="10" xfId="23" applyNumberFormat="1" applyFont="1" applyFill="1" applyBorder="1" applyAlignment="1">
      <alignment horizontal="right" vertical="center"/>
    </xf>
    <xf numFmtId="0" fontId="13" fillId="0" borderId="10" xfId="70" applyFont="1" applyFill="1" applyBorder="1" applyAlignment="1">
      <alignment horizontal="left" vertical="center" wrapText="1"/>
      <protection/>
    </xf>
    <xf numFmtId="178" fontId="104" fillId="0" borderId="10" xfId="23" applyNumberFormat="1" applyFont="1" applyFill="1" applyBorder="1" applyAlignment="1">
      <alignment horizontal="right" vertical="center"/>
    </xf>
    <xf numFmtId="0" fontId="0" fillId="0" borderId="0" xfId="0" applyFont="1" applyAlignment="1">
      <alignment vertical="center"/>
    </xf>
    <xf numFmtId="0" fontId="13" fillId="0" borderId="11" xfId="70" applyFont="1" applyFill="1" applyBorder="1" applyAlignment="1">
      <alignment horizontal="left" vertical="center"/>
      <protection/>
    </xf>
    <xf numFmtId="0" fontId="13" fillId="0" borderId="13" xfId="82" applyFont="1" applyFill="1" applyBorder="1" applyAlignment="1">
      <alignment horizontal="center" vertical="center" wrapText="1"/>
      <protection/>
    </xf>
    <xf numFmtId="0" fontId="5" fillId="0" borderId="10" xfId="70" applyFont="1" applyFill="1" applyBorder="1" applyAlignment="1">
      <alignment horizontal="justify" vertical="center" wrapText="1"/>
      <protection/>
    </xf>
    <xf numFmtId="0" fontId="12" fillId="0" borderId="10" xfId="70" applyFont="1" applyFill="1" applyBorder="1" applyAlignment="1">
      <alignment horizontal="center" vertical="center" wrapText="1"/>
      <protection/>
    </xf>
    <xf numFmtId="0" fontId="5" fillId="0" borderId="11" xfId="70" applyFont="1" applyFill="1" applyBorder="1" applyAlignment="1">
      <alignment horizontal="center" vertical="center"/>
      <protection/>
    </xf>
    <xf numFmtId="178" fontId="14" fillId="19" borderId="10" xfId="23" applyNumberFormat="1" applyFont="1" applyFill="1" applyBorder="1" applyAlignment="1">
      <alignment horizontal="right" vertical="center"/>
    </xf>
    <xf numFmtId="178" fontId="15" fillId="19" borderId="10" xfId="23" applyNumberFormat="1" applyFont="1" applyFill="1" applyBorder="1" applyAlignment="1">
      <alignment horizontal="righ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horizontal="left" vertical="center"/>
    </xf>
    <xf numFmtId="0" fontId="11" fillId="0" borderId="0" xfId="0" applyFont="1" applyAlignment="1">
      <alignment horizontal="center" vertical="center"/>
    </xf>
    <xf numFmtId="0" fontId="0" fillId="0" borderId="0" xfId="0" applyFont="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vertical="center"/>
    </xf>
    <xf numFmtId="176" fontId="23" fillId="0" borderId="10" xfId="64" applyNumberFormat="1" applyFont="1" applyFill="1" applyBorder="1" applyAlignment="1">
      <alignment horizontal="center" vertical="center" wrapText="1"/>
      <protection/>
    </xf>
    <xf numFmtId="0" fontId="14"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vertical="center"/>
    </xf>
    <xf numFmtId="180" fontId="18" fillId="0" borderId="10" xfId="64" applyNumberFormat="1" applyFont="1" applyFill="1" applyBorder="1" applyAlignment="1">
      <alignment horizontal="center" vertical="center" wrapText="1"/>
      <protection/>
    </xf>
    <xf numFmtId="0" fontId="0" fillId="0" borderId="10" xfId="0" applyFont="1" applyBorder="1" applyAlignment="1">
      <alignment vertical="center"/>
    </xf>
    <xf numFmtId="0" fontId="0" fillId="0" borderId="13" xfId="0" applyFont="1" applyBorder="1" applyAlignment="1">
      <alignment vertical="center"/>
    </xf>
    <xf numFmtId="180" fontId="18" fillId="0" borderId="13" xfId="64" applyNumberFormat="1" applyFont="1" applyFill="1" applyBorder="1" applyAlignment="1">
      <alignment horizontal="center" vertical="center" wrapText="1"/>
      <protection/>
    </xf>
    <xf numFmtId="0" fontId="0" fillId="0" borderId="12" xfId="0" applyFont="1" applyBorder="1" applyAlignment="1">
      <alignment horizontal="left" vertical="center"/>
    </xf>
    <xf numFmtId="176" fontId="18" fillId="0" borderId="10" xfId="64" applyNumberFormat="1" applyFont="1" applyFill="1" applyBorder="1" applyAlignment="1">
      <alignment horizontal="center" vertical="center" wrapText="1"/>
      <protection/>
    </xf>
    <xf numFmtId="0" fontId="30" fillId="0" borderId="0" xfId="0" applyFont="1" applyFill="1" applyAlignment="1">
      <alignment vertical="center"/>
    </xf>
    <xf numFmtId="0" fontId="31" fillId="0" borderId="0" xfId="0" applyFont="1" applyFill="1" applyAlignment="1">
      <alignment vertical="center"/>
    </xf>
    <xf numFmtId="0" fontId="27" fillId="0" borderId="0" xfId="0" applyFont="1" applyFill="1" applyAlignment="1">
      <alignment vertical="center"/>
    </xf>
    <xf numFmtId="0" fontId="1" fillId="0" borderId="0" xfId="0" applyFont="1" applyFill="1" applyAlignment="1">
      <alignment/>
    </xf>
    <xf numFmtId="0" fontId="10" fillId="0" borderId="0" xfId="0" applyNumberFormat="1" applyFont="1" applyFill="1" applyAlignment="1" applyProtection="1">
      <alignment horizontal="left" vertical="center"/>
      <protection/>
    </xf>
    <xf numFmtId="0" fontId="32" fillId="0" borderId="0" xfId="0" applyNumberFormat="1" applyFont="1" applyFill="1" applyAlignment="1" applyProtection="1">
      <alignment horizontal="center" vertical="center"/>
      <protection/>
    </xf>
    <xf numFmtId="0" fontId="33"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horizontal="center" vertical="center"/>
      <protection/>
    </xf>
    <xf numFmtId="0" fontId="36" fillId="0" borderId="10" xfId="0" applyNumberFormat="1" applyFont="1" applyFill="1" applyBorder="1" applyAlignment="1" applyProtection="1">
      <alignment horizontal="center" vertical="center"/>
      <protection/>
    </xf>
    <xf numFmtId="0" fontId="37" fillId="0" borderId="10" xfId="0" applyFont="1" applyFill="1" applyBorder="1" applyAlignment="1">
      <alignment horizontal="center" vertical="center"/>
    </xf>
    <xf numFmtId="0" fontId="12" fillId="0" borderId="10"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protection/>
    </xf>
    <xf numFmtId="178" fontId="23" fillId="0" borderId="10" xfId="23" applyNumberFormat="1" applyFont="1" applyFill="1" applyBorder="1" applyAlignment="1">
      <alignment horizontal="right" vertical="center"/>
    </xf>
    <xf numFmtId="43" fontId="23" fillId="0" borderId="10" xfId="23" applyNumberFormat="1" applyFont="1" applyFill="1" applyBorder="1" applyAlignment="1">
      <alignment horizontal="right" vertical="center"/>
    </xf>
    <xf numFmtId="3" fontId="12" fillId="0" borderId="10" xfId="0" applyNumberFormat="1" applyFont="1" applyFill="1" applyBorder="1" applyAlignment="1" applyProtection="1">
      <alignment horizontal="left" vertical="center"/>
      <protection/>
    </xf>
    <xf numFmtId="178" fontId="18" fillId="0" borderId="10" xfId="23" applyNumberFormat="1" applyFont="1" applyFill="1" applyBorder="1" applyAlignment="1">
      <alignment horizontal="right" vertical="center"/>
    </xf>
    <xf numFmtId="43" fontId="18" fillId="0" borderId="10" xfId="23" applyNumberFormat="1" applyFont="1" applyFill="1" applyBorder="1" applyAlignment="1">
      <alignment horizontal="right" vertical="center"/>
    </xf>
    <xf numFmtId="0" fontId="5"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3" fontId="12" fillId="0" borderId="10" xfId="0" applyNumberFormat="1" applyFont="1" applyFill="1" applyBorder="1" applyAlignment="1" applyProtection="1">
      <alignment vertical="center"/>
      <protection/>
    </xf>
    <xf numFmtId="3" fontId="5" fillId="0" borderId="10" xfId="0" applyNumberFormat="1" applyFont="1" applyFill="1" applyBorder="1" applyAlignment="1" applyProtection="1">
      <alignment vertical="center"/>
      <protection/>
    </xf>
    <xf numFmtId="0" fontId="12" fillId="0" borderId="10" xfId="0" applyFont="1" applyFill="1" applyBorder="1" applyAlignment="1">
      <alignment horizontal="left" vertical="center"/>
    </xf>
    <xf numFmtId="0" fontId="27" fillId="0" borderId="10" xfId="0" applyFont="1" applyFill="1" applyBorder="1" applyAlignment="1">
      <alignment horizontal="left" vertical="center"/>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10" xfId="0" applyFont="1" applyFill="1" applyBorder="1" applyAlignment="1">
      <alignment vertical="center"/>
    </xf>
    <xf numFmtId="0" fontId="7" fillId="0" borderId="10" xfId="0" applyFont="1" applyFill="1" applyBorder="1" applyAlignment="1">
      <alignment horizontal="center" vertical="center"/>
    </xf>
    <xf numFmtId="0" fontId="5" fillId="0" borderId="11" xfId="0" applyNumberFormat="1" applyFont="1" applyFill="1" applyBorder="1" applyAlignment="1" applyProtection="1">
      <alignment horizontal="center" vertical="center"/>
      <protection/>
    </xf>
    <xf numFmtId="0" fontId="1" fillId="0" borderId="0" xfId="0" applyFont="1" applyAlignment="1">
      <alignment/>
    </xf>
    <xf numFmtId="0" fontId="7" fillId="0" borderId="0" xfId="0" applyFont="1" applyAlignment="1">
      <alignment/>
    </xf>
    <xf numFmtId="0" fontId="10" fillId="0" borderId="0" xfId="0" applyNumberFormat="1" applyFont="1" applyFill="1" applyAlignment="1" applyProtection="1">
      <alignment vertical="center"/>
      <protection/>
    </xf>
    <xf numFmtId="0" fontId="32"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38" fillId="0" borderId="13" xfId="0" applyNumberFormat="1" applyFont="1" applyFill="1" applyBorder="1" applyAlignment="1" applyProtection="1">
      <alignment horizontal="center" vertical="center"/>
      <protection/>
    </xf>
    <xf numFmtId="0" fontId="38" fillId="0" borderId="13" xfId="0" applyFont="1" applyFill="1" applyBorder="1" applyAlignment="1">
      <alignment horizontal="center" vertical="center"/>
    </xf>
    <xf numFmtId="0" fontId="12" fillId="0" borderId="15" xfId="0" applyNumberFormat="1" applyFont="1" applyFill="1" applyBorder="1" applyAlignment="1" applyProtection="1">
      <alignment vertical="center"/>
      <protection/>
    </xf>
    <xf numFmtId="3" fontId="12" fillId="0" borderId="16"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vertical="center"/>
      <protection/>
    </xf>
    <xf numFmtId="3" fontId="12" fillId="0" borderId="1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protection/>
    </xf>
    <xf numFmtId="178" fontId="105" fillId="0" borderId="10" xfId="23" applyNumberFormat="1" applyFont="1" applyFill="1" applyBorder="1" applyAlignment="1">
      <alignment horizontal="right" vertical="center"/>
    </xf>
    <xf numFmtId="3" fontId="5" fillId="0" borderId="12" xfId="0" applyNumberFormat="1" applyFont="1" applyFill="1" applyBorder="1" applyAlignment="1" applyProtection="1">
      <alignment horizontal="left" vertical="center"/>
      <protection/>
    </xf>
    <xf numFmtId="3" fontId="5" fillId="0" borderId="12"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vertical="center"/>
      <protection/>
    </xf>
    <xf numFmtId="3" fontId="12" fillId="0" borderId="17"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shrinkToFit="1"/>
      <protection/>
    </xf>
    <xf numFmtId="0" fontId="12" fillId="0" borderId="10" xfId="27" applyFont="1" applyFill="1" applyBorder="1" applyAlignment="1">
      <alignment vertical="center"/>
      <protection/>
    </xf>
    <xf numFmtId="177" fontId="12" fillId="0" borderId="10" xfId="83" applyNumberFormat="1" applyFont="1" applyFill="1" applyBorder="1" applyAlignment="1">
      <alignment horizontal="left" vertical="center"/>
      <protection/>
    </xf>
    <xf numFmtId="0" fontId="12" fillId="0" borderId="10" xfId="27" applyFont="1" applyFill="1" applyBorder="1" applyAlignment="1">
      <alignment horizontal="center" vertical="center"/>
      <protection/>
    </xf>
    <xf numFmtId="0" fontId="1" fillId="0" borderId="11" xfId="0" applyFont="1" applyFill="1" applyBorder="1" applyAlignment="1">
      <alignment horizontal="center" vertical="center" wrapText="1"/>
    </xf>
    <xf numFmtId="0" fontId="7" fillId="0" borderId="0" xfId="0" applyFont="1" applyFill="1" applyAlignment="1">
      <alignment/>
    </xf>
    <xf numFmtId="0" fontId="0" fillId="0" borderId="0" xfId="64" applyBorder="1">
      <alignment vertical="center"/>
      <protection/>
    </xf>
    <xf numFmtId="0" fontId="0" fillId="0" borderId="0" xfId="64">
      <alignment vertical="center"/>
      <protection/>
    </xf>
    <xf numFmtId="0" fontId="20" fillId="0" borderId="0" xfId="64" applyFont="1" applyBorder="1">
      <alignment vertical="center"/>
      <protection/>
    </xf>
    <xf numFmtId="177" fontId="106" fillId="19" borderId="10" xfId="64" applyNumberFormat="1" applyFont="1" applyFill="1" applyBorder="1" applyAlignment="1">
      <alignment horizontal="center" vertical="center" wrapText="1"/>
      <protection/>
    </xf>
    <xf numFmtId="0" fontId="24" fillId="19" borderId="11" xfId="64" applyFont="1" applyFill="1" applyBorder="1" applyAlignment="1">
      <alignment vertical="center"/>
      <protection/>
    </xf>
    <xf numFmtId="0" fontId="24" fillId="19" borderId="11" xfId="64" applyFont="1" applyFill="1" applyBorder="1" applyAlignment="1">
      <alignment horizontal="center"/>
      <protection/>
    </xf>
    <xf numFmtId="0" fontId="21" fillId="0" borderId="10" xfId="74" applyFont="1" applyFill="1" applyBorder="1" applyAlignment="1">
      <alignment horizontal="center" vertical="center"/>
      <protection/>
    </xf>
    <xf numFmtId="0" fontId="21" fillId="0" borderId="10" xfId="74" applyFont="1" applyFill="1" applyBorder="1" applyAlignment="1">
      <alignment horizontal="left" vertical="center"/>
      <protection/>
    </xf>
    <xf numFmtId="0" fontId="39" fillId="19" borderId="0" xfId="64" applyFont="1" applyFill="1" applyBorder="1">
      <alignment vertical="center"/>
      <protection/>
    </xf>
    <xf numFmtId="0" fontId="24" fillId="19" borderId="0" xfId="64" applyFont="1" applyFill="1" applyBorder="1" applyAlignment="1">
      <alignment horizontal="left" vertical="center" wrapText="1"/>
      <protection/>
    </xf>
    <xf numFmtId="0" fontId="24" fillId="19" borderId="0" xfId="64" applyFont="1" applyFill="1" applyBorder="1" applyAlignment="1">
      <alignment horizontal="left" vertical="center"/>
      <protection/>
    </xf>
    <xf numFmtId="0" fontId="40" fillId="0" borderId="0" xfId="0" applyFont="1" applyAlignment="1">
      <alignment/>
    </xf>
    <xf numFmtId="0" fontId="41" fillId="0" borderId="0" xfId="0" applyFont="1" applyAlignment="1">
      <alignment/>
    </xf>
    <xf numFmtId="0" fontId="10" fillId="0" borderId="0" xfId="0" applyFont="1" applyAlignment="1">
      <alignment/>
    </xf>
    <xf numFmtId="0" fontId="5" fillId="0" borderId="0" xfId="0" applyNumberFormat="1" applyFont="1" applyFill="1" applyAlignment="1" applyProtection="1">
      <alignment vertical="center"/>
      <protection/>
    </xf>
    <xf numFmtId="0" fontId="12" fillId="0" borderId="10" xfId="0" applyFont="1" applyFill="1" applyBorder="1" applyAlignment="1">
      <alignment horizontal="center" vertical="center"/>
    </xf>
    <xf numFmtId="0" fontId="42" fillId="0" borderId="10" xfId="0" applyFont="1" applyFill="1" applyBorder="1" applyAlignment="1">
      <alignment horizontal="left" vertical="center"/>
    </xf>
    <xf numFmtId="0" fontId="40" fillId="0" borderId="10" xfId="0" applyFont="1" applyBorder="1" applyAlignment="1">
      <alignment/>
    </xf>
    <xf numFmtId="0" fontId="43" fillId="0" borderId="10" xfId="0" applyFont="1" applyFill="1" applyBorder="1" applyAlignment="1">
      <alignment horizontal="left" vertical="center"/>
    </xf>
    <xf numFmtId="0" fontId="41" fillId="0" borderId="10" xfId="0" applyFont="1" applyBorder="1" applyAlignment="1">
      <alignment/>
    </xf>
    <xf numFmtId="0" fontId="42" fillId="0" borderId="10" xfId="0" applyFont="1" applyFill="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27" fillId="0" borderId="0" xfId="0" applyFont="1" applyAlignment="1">
      <alignmen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0" fillId="0" borderId="0" xfId="0" applyFont="1" applyFill="1" applyAlignment="1">
      <alignment horizontal="left" vertical="center"/>
    </xf>
    <xf numFmtId="0" fontId="4" fillId="0" borderId="0" xfId="0" applyFont="1" applyFill="1" applyBorder="1" applyAlignment="1">
      <alignment horizontal="center" vertical="center"/>
    </xf>
    <xf numFmtId="177" fontId="46" fillId="0" borderId="0" xfId="0" applyNumberFormat="1" applyFont="1" applyFill="1" applyBorder="1" applyAlignment="1">
      <alignment vertical="center"/>
    </xf>
    <xf numFmtId="177" fontId="10"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3" fillId="0" borderId="1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2" fillId="0" borderId="15" xfId="0" applyFont="1" applyFill="1" applyBorder="1" applyAlignment="1">
      <alignment horizontal="center" vertical="center"/>
    </xf>
    <xf numFmtId="0" fontId="12" fillId="0" borderId="15"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2" fillId="0" borderId="15" xfId="0" applyFont="1" applyFill="1" applyBorder="1" applyAlignment="1">
      <alignment horizontal="left" vertical="center"/>
    </xf>
    <xf numFmtId="0" fontId="43" fillId="0" borderId="10" xfId="0" applyFont="1" applyFill="1" applyBorder="1" applyAlignment="1">
      <alignment horizontal="left" vertical="center" wrapText="1"/>
    </xf>
    <xf numFmtId="0" fontId="47"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43" fontId="48" fillId="0" borderId="10" xfId="23" applyNumberFormat="1" applyFont="1" applyFill="1" applyBorder="1" applyAlignment="1">
      <alignment horizontal="righ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46" fillId="0" borderId="0" xfId="0" applyFont="1" applyFill="1" applyAlignment="1">
      <alignment horizontal="center" vertical="center"/>
    </xf>
    <xf numFmtId="0" fontId="41" fillId="0" borderId="0" xfId="0" applyFont="1" applyFill="1" applyAlignment="1">
      <alignment horizontal="center" vertical="center"/>
    </xf>
    <xf numFmtId="177" fontId="41" fillId="0" borderId="0" xfId="0" applyNumberFormat="1" applyFont="1" applyFill="1" applyAlignment="1">
      <alignment horizontal="center" vertical="center"/>
    </xf>
    <xf numFmtId="0" fontId="41" fillId="0" borderId="0" xfId="0" applyFont="1" applyFill="1" applyAlignment="1">
      <alignment vertical="center"/>
    </xf>
    <xf numFmtId="177" fontId="46" fillId="0" borderId="0" xfId="0" applyNumberFormat="1" applyFont="1" applyFill="1" applyAlignment="1">
      <alignment horizontal="center" vertical="center"/>
    </xf>
    <xf numFmtId="0" fontId="46" fillId="0" borderId="0" xfId="0" applyFont="1" applyFill="1" applyAlignment="1">
      <alignment vertical="center"/>
    </xf>
    <xf numFmtId="180" fontId="40" fillId="0" borderId="10" xfId="0" applyNumberFormat="1" applyFont="1" applyFill="1" applyBorder="1" applyAlignment="1">
      <alignment horizontal="right" vertical="center"/>
    </xf>
    <xf numFmtId="0" fontId="7" fillId="0" borderId="0" xfId="0" applyFont="1" applyFill="1" applyAlignment="1">
      <alignment vertical="center"/>
    </xf>
    <xf numFmtId="180" fontId="41" fillId="0" borderId="10" xfId="0" applyNumberFormat="1" applyFont="1" applyFill="1" applyBorder="1" applyAlignment="1">
      <alignment horizontal="right" vertical="center"/>
    </xf>
    <xf numFmtId="180" fontId="41" fillId="0" borderId="10" xfId="0" applyNumberFormat="1" applyFont="1" applyFill="1" applyBorder="1" applyAlignment="1">
      <alignment horizontal="right" vertical="center" wrapText="1"/>
    </xf>
    <xf numFmtId="180" fontId="49" fillId="0" borderId="10" xfId="75" applyNumberFormat="1" applyFont="1" applyFill="1" applyBorder="1" applyAlignment="1">
      <alignment horizontal="right" vertical="center"/>
      <protection/>
    </xf>
    <xf numFmtId="0" fontId="7" fillId="0" borderId="0" xfId="0" applyFont="1" applyAlignment="1">
      <alignment vertical="center"/>
    </xf>
    <xf numFmtId="0" fontId="30" fillId="0" borderId="0" xfId="75" applyFont="1" applyAlignment="1">
      <alignment vertical="center"/>
      <protection/>
    </xf>
    <xf numFmtId="0" fontId="30" fillId="0" borderId="0" xfId="75" applyFont="1">
      <alignment vertical="center"/>
      <protection/>
    </xf>
    <xf numFmtId="0" fontId="10" fillId="0" borderId="0" xfId="0" applyFont="1" applyFill="1" applyBorder="1" applyAlignment="1">
      <alignment vertical="center"/>
    </xf>
    <xf numFmtId="0" fontId="35" fillId="0" borderId="0" xfId="0" applyFont="1" applyFill="1" applyBorder="1" applyAlignment="1">
      <alignment vertical="center"/>
    </xf>
    <xf numFmtId="0" fontId="1" fillId="0" borderId="0" xfId="0" applyFont="1" applyFill="1" applyBorder="1" applyAlignment="1">
      <alignment/>
    </xf>
    <xf numFmtId="49" fontId="50" fillId="0" borderId="0" xfId="0" applyNumberFormat="1" applyFont="1" applyFill="1" applyBorder="1" applyAlignment="1">
      <alignment vertical="center" wrapText="1"/>
    </xf>
    <xf numFmtId="0" fontId="10" fillId="0" borderId="11"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shrinkToFit="1"/>
      <protection/>
    </xf>
    <xf numFmtId="0" fontId="1" fillId="0" borderId="10" xfId="0" applyFont="1" applyFill="1" applyBorder="1" applyAlignment="1">
      <alignment horizontal="left" vertical="center" wrapText="1" shrinkToFit="1"/>
    </xf>
    <xf numFmtId="180" fontId="41" fillId="0" borderId="10" xfId="75" applyNumberFormat="1" applyFont="1" applyFill="1" applyBorder="1" applyAlignment="1" applyProtection="1">
      <alignment horizontal="right" vertical="center"/>
      <protection/>
    </xf>
    <xf numFmtId="180" fontId="49" fillId="0" borderId="10" xfId="75" applyNumberFormat="1" applyFont="1" applyFill="1" applyBorder="1" applyAlignment="1" applyProtection="1">
      <alignment horizontal="right" vertical="center"/>
      <protection/>
    </xf>
    <xf numFmtId="0" fontId="30" fillId="0" borderId="0" xfId="75" applyFont="1" applyFill="1" applyAlignment="1">
      <alignment vertical="center"/>
      <protection/>
    </xf>
    <xf numFmtId="0" fontId="30" fillId="0" borderId="0" xfId="75" applyFont="1" applyFill="1">
      <alignment vertical="center"/>
      <protection/>
    </xf>
    <xf numFmtId="0" fontId="10" fillId="0" borderId="0" xfId="0" applyFont="1" applyAlignment="1">
      <alignment vertical="center"/>
    </xf>
    <xf numFmtId="0" fontId="2" fillId="0" borderId="0" xfId="0" applyNumberFormat="1" applyFont="1" applyFill="1" applyAlignment="1" applyProtection="1">
      <alignment vertical="center"/>
      <protection/>
    </xf>
    <xf numFmtId="0" fontId="5" fillId="0" borderId="0" xfId="0" applyNumberFormat="1" applyFont="1" applyFill="1" applyAlignment="1" applyProtection="1">
      <alignment horizontal="left" vertical="center"/>
      <protection/>
    </xf>
    <xf numFmtId="178" fontId="12" fillId="0" borderId="19" xfId="23" applyNumberFormat="1" applyFont="1" applyFill="1" applyBorder="1" applyAlignment="1">
      <alignment horizontal="left" vertical="center"/>
    </xf>
    <xf numFmtId="0" fontId="43" fillId="0" borderId="13" xfId="0" applyFont="1" applyFill="1" applyBorder="1" applyAlignment="1">
      <alignment horizontal="left" vertical="center"/>
    </xf>
    <xf numFmtId="178" fontId="15" fillId="0" borderId="18" xfId="23" applyNumberFormat="1" applyFont="1" applyFill="1" applyBorder="1" applyAlignment="1">
      <alignment horizontal="right" vertical="center"/>
    </xf>
    <xf numFmtId="178" fontId="42" fillId="0" borderId="19" xfId="23" applyNumberFormat="1" applyFont="1" applyFill="1" applyBorder="1" applyAlignment="1">
      <alignment horizontal="left" vertical="center"/>
    </xf>
    <xf numFmtId="178" fontId="43" fillId="0" borderId="19" xfId="23" applyNumberFormat="1" applyFont="1" applyFill="1" applyBorder="1" applyAlignment="1">
      <alignment horizontal="left" vertical="center"/>
    </xf>
    <xf numFmtId="178" fontId="42" fillId="0" borderId="19" xfId="23" applyNumberFormat="1" applyFont="1" applyFill="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3" fontId="13" fillId="0" borderId="10" xfId="0" applyNumberFormat="1" applyFont="1" applyFill="1" applyBorder="1" applyAlignment="1">
      <alignment vertical="center"/>
    </xf>
    <xf numFmtId="0" fontId="56" fillId="0" borderId="0" xfId="0" applyFont="1" applyFill="1" applyBorder="1" applyAlignment="1">
      <alignment vertical="center"/>
    </xf>
    <xf numFmtId="3" fontId="47" fillId="0" borderId="10" xfId="0" applyNumberFormat="1" applyFont="1" applyFill="1" applyBorder="1" applyAlignment="1">
      <alignment horizontal="left" vertical="center" shrinkToFit="1"/>
    </xf>
    <xf numFmtId="180" fontId="47" fillId="0" borderId="10" xfId="0" applyNumberFormat="1" applyFont="1" applyFill="1" applyBorder="1" applyAlignment="1">
      <alignment horizontal="right" vertical="center"/>
    </xf>
    <xf numFmtId="3" fontId="13" fillId="0" borderId="10" xfId="0" applyNumberFormat="1" applyFont="1" applyFill="1" applyBorder="1" applyAlignment="1">
      <alignment vertical="center" shrinkToFit="1"/>
    </xf>
    <xf numFmtId="3" fontId="47" fillId="0" borderId="10" xfId="0" applyNumberFormat="1" applyFont="1" applyFill="1" applyBorder="1" applyAlignment="1">
      <alignment vertical="center" shrinkToFit="1"/>
    </xf>
    <xf numFmtId="3" fontId="47" fillId="0" borderId="10" xfId="0" applyNumberFormat="1" applyFont="1" applyFill="1" applyBorder="1" applyAlignment="1">
      <alignment vertical="center"/>
    </xf>
    <xf numFmtId="0" fontId="57" fillId="0" borderId="10" xfId="0" applyFont="1" applyFill="1" applyBorder="1" applyAlignment="1">
      <alignment horizontal="left" vertical="center"/>
    </xf>
    <xf numFmtId="3" fontId="13" fillId="0" borderId="10" xfId="0" applyNumberFormat="1" applyFont="1" applyFill="1" applyBorder="1" applyAlignment="1">
      <alignment horizontal="left" vertical="center"/>
    </xf>
    <xf numFmtId="0" fontId="13" fillId="0" borderId="10" xfId="0" applyFont="1" applyFill="1" applyBorder="1" applyAlignment="1">
      <alignment horizontal="left" vertical="center"/>
    </xf>
    <xf numFmtId="0" fontId="13" fillId="0" borderId="10" xfId="0" applyFont="1" applyFill="1" applyBorder="1" applyAlignment="1">
      <alignment horizontal="center" vertical="center"/>
    </xf>
    <xf numFmtId="0" fontId="58"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9" fillId="0" borderId="0" xfId="0" applyFont="1" applyFill="1" applyBorder="1" applyAlignment="1">
      <alignment vertical="center"/>
    </xf>
    <xf numFmtId="49" fontId="60"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61" fillId="0" borderId="19" xfId="0" applyFont="1" applyFill="1" applyBorder="1" applyAlignment="1">
      <alignment horizontal="center" vertical="center"/>
    </xf>
    <xf numFmtId="0" fontId="43" fillId="0" borderId="23" xfId="0" applyFont="1" applyFill="1" applyBorder="1" applyAlignment="1">
      <alignment vertical="center"/>
    </xf>
    <xf numFmtId="0" fontId="62" fillId="0" borderId="19" xfId="0" applyFont="1" applyFill="1" applyBorder="1" applyAlignment="1">
      <alignment vertical="center"/>
    </xf>
    <xf numFmtId="0" fontId="43" fillId="0" borderId="23" xfId="0" applyFont="1" applyFill="1" applyBorder="1" applyAlignment="1">
      <alignment horizontal="left" vertical="center"/>
    </xf>
    <xf numFmtId="0" fontId="43" fillId="0" borderId="10" xfId="0" applyFont="1" applyFill="1" applyBorder="1" applyAlignment="1">
      <alignment vertical="center"/>
    </xf>
    <xf numFmtId="0" fontId="62" fillId="0" borderId="18" xfId="0" applyFont="1" applyFill="1" applyBorder="1" applyAlignment="1">
      <alignment vertical="center"/>
    </xf>
    <xf numFmtId="178" fontId="42" fillId="0" borderId="10" xfId="23" applyNumberFormat="1" applyFont="1" applyFill="1" applyBorder="1" applyAlignment="1">
      <alignment horizontal="right" vertical="center"/>
    </xf>
    <xf numFmtId="0" fontId="63" fillId="0" borderId="0" xfId="0" applyFont="1" applyFill="1" applyBorder="1" applyAlignment="1">
      <alignment vertical="center"/>
    </xf>
    <xf numFmtId="0" fontId="26" fillId="0" borderId="0" xfId="0" applyFont="1" applyFill="1" applyAlignment="1">
      <alignment vertical="center"/>
    </xf>
    <xf numFmtId="0" fontId="0" fillId="0" borderId="0" xfId="64" applyFill="1">
      <alignment vertical="center"/>
      <protection/>
    </xf>
    <xf numFmtId="177" fontId="18" fillId="0" borderId="0" xfId="64" applyNumberFormat="1" applyFont="1" applyFill="1" applyBorder="1" applyAlignment="1">
      <alignment horizontal="left" vertical="center" wrapText="1"/>
      <protection/>
    </xf>
    <xf numFmtId="0" fontId="0" fillId="0" borderId="0" xfId="64" applyFill="1" applyBorder="1">
      <alignment vertical="center"/>
      <protection/>
    </xf>
    <xf numFmtId="0" fontId="4" fillId="0" borderId="0" xfId="64" applyFont="1" applyFill="1" applyBorder="1" applyAlignment="1">
      <alignment horizontal="center" vertical="center" wrapText="1"/>
      <protection/>
    </xf>
    <xf numFmtId="0" fontId="24" fillId="0" borderId="11" xfId="64" applyFont="1" applyFill="1" applyBorder="1" applyAlignment="1">
      <alignment vertical="center"/>
      <protection/>
    </xf>
    <xf numFmtId="0" fontId="0" fillId="0" borderId="0" xfId="64" applyFill="1" applyAlignment="1">
      <alignment horizontal="center" vertical="center"/>
      <protection/>
    </xf>
    <xf numFmtId="0" fontId="21" fillId="0" borderId="10" xfId="42" applyFont="1" applyFill="1" applyBorder="1" applyAlignment="1">
      <alignment horizontal="center" vertical="center"/>
      <protection/>
    </xf>
    <xf numFmtId="0" fontId="27" fillId="0" borderId="10" xfId="42" applyFont="1" applyFill="1" applyBorder="1" applyAlignment="1">
      <alignment horizontal="center" vertical="center"/>
      <protection/>
    </xf>
    <xf numFmtId="177" fontId="23" fillId="0" borderId="10" xfId="64" applyNumberFormat="1" applyFont="1" applyFill="1" applyBorder="1" applyAlignment="1" applyProtection="1">
      <alignment horizontal="center" vertical="center" wrapText="1"/>
      <protection/>
    </xf>
    <xf numFmtId="0" fontId="18" fillId="0" borderId="0" xfId="64" applyFont="1" applyFill="1">
      <alignment vertical="center"/>
      <protection/>
    </xf>
    <xf numFmtId="0" fontId="15" fillId="0" borderId="0" xfId="64" applyFont="1" applyFill="1">
      <alignment vertical="center"/>
      <protection/>
    </xf>
    <xf numFmtId="0" fontId="20" fillId="0" borderId="0" xfId="64" applyFont="1" applyFill="1" applyBorder="1">
      <alignment vertical="center"/>
      <protection/>
    </xf>
    <xf numFmtId="0" fontId="64" fillId="0" borderId="0" xfId="64" applyFont="1" applyFill="1" applyAlignment="1">
      <alignment horizontal="center" vertical="center"/>
      <protection/>
    </xf>
    <xf numFmtId="0" fontId="21" fillId="0" borderId="10" xfId="42" applyFont="1" applyFill="1" applyBorder="1" applyAlignment="1">
      <alignment horizontal="left" vertical="center"/>
      <protection/>
    </xf>
    <xf numFmtId="0" fontId="21" fillId="0" borderId="13" xfId="42" applyFont="1" applyFill="1" applyBorder="1" applyAlignment="1">
      <alignment horizontal="left" vertical="center"/>
      <protection/>
    </xf>
    <xf numFmtId="177" fontId="23" fillId="0" borderId="13" xfId="64"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1" fillId="0" borderId="0" xfId="0" applyFont="1" applyFill="1" applyBorder="1" applyAlignment="1">
      <alignment vertical="center"/>
    </xf>
    <xf numFmtId="0" fontId="65" fillId="0" borderId="0" xfId="0" applyFont="1" applyFill="1" applyBorder="1" applyAlignment="1">
      <alignment vertical="center"/>
    </xf>
    <xf numFmtId="0" fontId="66" fillId="0" borderId="0" xfId="0" applyFont="1" applyFill="1" applyBorder="1" applyAlignment="1">
      <alignment vertical="center"/>
    </xf>
    <xf numFmtId="0" fontId="41" fillId="0" borderId="0" xfId="0" applyFont="1" applyFill="1" applyBorder="1" applyAlignment="1">
      <alignment horizontal="center"/>
    </xf>
    <xf numFmtId="0" fontId="67" fillId="0" borderId="10" xfId="0" applyFont="1" applyFill="1" applyBorder="1" applyAlignment="1">
      <alignment horizontal="center" vertical="center"/>
    </xf>
    <xf numFmtId="0" fontId="68"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left" vertical="center"/>
    </xf>
    <xf numFmtId="178" fontId="17" fillId="0" borderId="10" xfId="23" applyNumberFormat="1" applyFont="1" applyFill="1" applyBorder="1" applyAlignment="1">
      <alignment vertical="center"/>
    </xf>
    <xf numFmtId="0" fontId="40" fillId="0" borderId="10" xfId="75" applyFont="1" applyFill="1" applyBorder="1" applyAlignment="1">
      <alignment horizontal="left" vertical="center"/>
      <protection/>
    </xf>
    <xf numFmtId="178" fontId="69" fillId="0" borderId="10" xfId="23" applyNumberFormat="1" applyFont="1" applyFill="1" applyBorder="1" applyAlignment="1">
      <alignment vertical="center"/>
    </xf>
    <xf numFmtId="1" fontId="40" fillId="0" borderId="10" xfId="0" applyNumberFormat="1" applyFont="1" applyFill="1" applyBorder="1" applyAlignment="1" applyProtection="1">
      <alignment horizontal="left" vertical="center"/>
      <protection locked="0"/>
    </xf>
    <xf numFmtId="1" fontId="40" fillId="0" borderId="10" xfId="75" applyNumberFormat="1" applyFont="1" applyFill="1" applyBorder="1" applyAlignment="1" applyProtection="1">
      <alignment horizontal="left" vertical="center"/>
      <protection locked="0"/>
    </xf>
    <xf numFmtId="178" fontId="16" fillId="0" borderId="10" xfId="23" applyNumberFormat="1" applyFont="1" applyFill="1" applyBorder="1" applyAlignment="1">
      <alignment vertical="center"/>
    </xf>
    <xf numFmtId="1" fontId="41" fillId="0" borderId="10" xfId="0" applyNumberFormat="1" applyFont="1" applyFill="1" applyBorder="1" applyAlignment="1" applyProtection="1">
      <alignment vertical="center"/>
      <protection locked="0"/>
    </xf>
    <xf numFmtId="1" fontId="41" fillId="0" borderId="10" xfId="75" applyNumberFormat="1" applyFont="1" applyFill="1" applyBorder="1" applyAlignment="1" applyProtection="1">
      <alignment horizontal="left" vertical="center"/>
      <protection locked="0"/>
    </xf>
    <xf numFmtId="0" fontId="70" fillId="0" borderId="10" xfId="0" applyFont="1" applyFill="1" applyBorder="1" applyAlignment="1">
      <alignment vertical="center"/>
    </xf>
    <xf numFmtId="1" fontId="40" fillId="0" borderId="10" xfId="0" applyNumberFormat="1" applyFont="1" applyFill="1" applyBorder="1" applyAlignment="1" applyProtection="1">
      <alignment vertical="center"/>
      <protection locked="0"/>
    </xf>
    <xf numFmtId="0" fontId="41" fillId="0" borderId="10" xfId="0" applyNumberFormat="1" applyFont="1" applyFill="1" applyBorder="1" applyAlignment="1" applyProtection="1">
      <alignment vertical="center"/>
      <protection locked="0"/>
    </xf>
    <xf numFmtId="3" fontId="41" fillId="0" borderId="10" xfId="0" applyNumberFormat="1" applyFont="1" applyFill="1" applyBorder="1" applyAlignment="1" applyProtection="1">
      <alignment vertical="center"/>
      <protection/>
    </xf>
    <xf numFmtId="178" fontId="15" fillId="0" borderId="10" xfId="23" applyNumberFormat="1" applyFont="1" applyFill="1" applyBorder="1" applyAlignment="1">
      <alignment vertical="center"/>
    </xf>
    <xf numFmtId="3" fontId="41" fillId="0" borderId="10" xfId="75" applyNumberFormat="1" applyFont="1" applyFill="1" applyBorder="1" applyAlignment="1" applyProtection="1">
      <alignment vertical="center"/>
      <protection/>
    </xf>
    <xf numFmtId="0" fontId="71" fillId="0" borderId="10" xfId="0" applyFont="1" applyFill="1" applyBorder="1" applyAlignment="1">
      <alignment vertical="center"/>
    </xf>
    <xf numFmtId="0" fontId="72" fillId="0" borderId="10" xfId="0" applyFont="1" applyFill="1" applyBorder="1" applyAlignment="1">
      <alignment vertical="center"/>
    </xf>
    <xf numFmtId="0" fontId="66" fillId="0" borderId="10" xfId="0" applyFont="1" applyFill="1" applyBorder="1" applyAlignment="1">
      <alignment vertical="center" wrapText="1"/>
    </xf>
    <xf numFmtId="0" fontId="72" fillId="0" borderId="10" xfId="0" applyFont="1" applyFill="1" applyBorder="1" applyAlignment="1">
      <alignment vertical="center" wrapText="1"/>
    </xf>
    <xf numFmtId="0" fontId="71" fillId="0" borderId="10" xfId="0" applyFont="1" applyFill="1" applyBorder="1" applyAlignment="1">
      <alignment vertical="center" wrapText="1"/>
    </xf>
    <xf numFmtId="178" fontId="105" fillId="0" borderId="10" xfId="23" applyNumberFormat="1" applyFont="1" applyFill="1" applyBorder="1" applyAlignment="1">
      <alignment vertical="center"/>
    </xf>
    <xf numFmtId="176" fontId="41" fillId="0" borderId="10" xfId="0" applyNumberFormat="1" applyFont="1" applyFill="1" applyBorder="1" applyAlignment="1" applyProtection="1">
      <alignment vertical="center" wrapText="1"/>
      <protection/>
    </xf>
    <xf numFmtId="1" fontId="41" fillId="0" borderId="10" xfId="75" applyNumberFormat="1" applyFont="1" applyFill="1" applyBorder="1" applyAlignment="1" applyProtection="1">
      <alignment horizontal="left" vertical="center" wrapText="1"/>
      <protection locked="0"/>
    </xf>
    <xf numFmtId="0" fontId="41" fillId="0" borderId="10" xfId="75" applyNumberFormat="1" applyFont="1" applyFill="1" applyBorder="1" applyAlignment="1" applyProtection="1">
      <alignment vertical="center"/>
      <protection locked="0"/>
    </xf>
    <xf numFmtId="3" fontId="40" fillId="0" borderId="10" xfId="0" applyNumberFormat="1" applyFont="1" applyFill="1" applyBorder="1" applyAlignment="1" applyProtection="1">
      <alignment vertical="center"/>
      <protection/>
    </xf>
    <xf numFmtId="178" fontId="14" fillId="0" borderId="10" xfId="23" applyNumberFormat="1" applyFont="1" applyFill="1" applyBorder="1" applyAlignment="1">
      <alignment vertical="center"/>
    </xf>
    <xf numFmtId="178" fontId="107" fillId="0" borderId="10" xfId="23" applyNumberFormat="1" applyFont="1" applyFill="1" applyBorder="1" applyAlignment="1">
      <alignment vertical="center"/>
    </xf>
    <xf numFmtId="0" fontId="41" fillId="0" borderId="10" xfId="0" applyFont="1" applyFill="1" applyBorder="1" applyAlignment="1">
      <alignment vertical="center"/>
    </xf>
    <xf numFmtId="178" fontId="104" fillId="0" borderId="10" xfId="23" applyNumberFormat="1" applyFont="1" applyFill="1" applyBorder="1" applyAlignment="1">
      <alignment vertical="center"/>
    </xf>
    <xf numFmtId="178" fontId="3" fillId="0" borderId="10" xfId="23" applyNumberFormat="1" applyFont="1" applyFill="1" applyBorder="1" applyAlignment="1">
      <alignment vertical="center"/>
    </xf>
    <xf numFmtId="0" fontId="41" fillId="0" borderId="10" xfId="0" applyNumberFormat="1" applyFont="1" applyFill="1" applyBorder="1" applyAlignment="1" applyProtection="1">
      <alignment horizontal="left" vertical="center"/>
      <protection/>
    </xf>
    <xf numFmtId="178" fontId="8" fillId="0" borderId="10" xfId="23" applyNumberFormat="1" applyFont="1" applyFill="1" applyBorder="1" applyAlignment="1">
      <alignment vertical="center"/>
    </xf>
    <xf numFmtId="1" fontId="40" fillId="0" borderId="10" xfId="75" applyNumberFormat="1" applyFont="1" applyFill="1" applyBorder="1" applyAlignment="1" applyProtection="1">
      <alignment vertical="center"/>
      <protection locked="0"/>
    </xf>
    <xf numFmtId="0" fontId="40" fillId="0" borderId="10" xfId="0" applyNumberFormat="1" applyFont="1" applyFill="1" applyBorder="1" applyAlignment="1" applyProtection="1">
      <alignment horizontal="left" vertical="center"/>
      <protection/>
    </xf>
    <xf numFmtId="3" fontId="41" fillId="0" borderId="10" xfId="0" applyNumberFormat="1" applyFont="1" applyFill="1" applyBorder="1" applyAlignment="1" applyProtection="1">
      <alignment horizontal="left" vertical="center"/>
      <protection/>
    </xf>
    <xf numFmtId="0" fontId="40" fillId="0" borderId="10" xfId="75" applyFont="1" applyFill="1" applyBorder="1" applyAlignment="1">
      <alignment horizontal="center" vertical="center"/>
      <protection/>
    </xf>
    <xf numFmtId="178" fontId="108" fillId="0" borderId="10" xfId="23" applyNumberFormat="1" applyFont="1" applyFill="1" applyBorder="1" applyAlignment="1">
      <alignment vertical="center"/>
    </xf>
    <xf numFmtId="178" fontId="109" fillId="0" borderId="10" xfId="23" applyNumberFormat="1" applyFont="1" applyFill="1" applyBorder="1" applyAlignment="1">
      <alignment vertical="center"/>
    </xf>
    <xf numFmtId="180" fontId="0" fillId="0" borderId="0" xfId="0" applyNumberFormat="1" applyFill="1" applyAlignment="1">
      <alignment horizontal="right" vertical="center"/>
    </xf>
    <xf numFmtId="0" fontId="0" fillId="0" borderId="0" xfId="0" applyAlignment="1">
      <alignment horizontal="right" vertical="center"/>
    </xf>
    <xf numFmtId="177" fontId="0" fillId="0" borderId="0" xfId="0" applyNumberFormat="1" applyFill="1" applyAlignment="1">
      <alignment vertical="center"/>
    </xf>
    <xf numFmtId="180" fontId="0" fillId="0" borderId="0" xfId="0" applyNumberFormat="1" applyFill="1" applyAlignment="1">
      <alignment vertical="center"/>
    </xf>
    <xf numFmtId="177" fontId="27" fillId="0" borderId="0" xfId="0" applyNumberFormat="1" applyFont="1" applyFill="1" applyAlignment="1">
      <alignment horizontal="right" vertical="center"/>
    </xf>
    <xf numFmtId="0" fontId="3" fillId="0" borderId="0" xfId="75" applyFont="1" applyFill="1" applyAlignment="1">
      <alignment horizontal="left" vertical="center"/>
      <protection/>
    </xf>
    <xf numFmtId="180" fontId="3" fillId="0" borderId="0" xfId="75" applyNumberFormat="1" applyFont="1" applyFill="1" applyAlignment="1">
      <alignment horizontal="right" vertical="center"/>
      <protection/>
    </xf>
    <xf numFmtId="180" fontId="75" fillId="0" borderId="0" xfId="75" applyNumberFormat="1" applyFont="1" applyFill="1" applyAlignment="1">
      <alignment horizontal="right" vertical="center"/>
      <protection/>
    </xf>
    <xf numFmtId="0" fontId="75" fillId="0" borderId="0" xfId="75" applyFont="1" applyFill="1" applyAlignment="1">
      <alignment horizontal="right" vertical="center"/>
      <protection/>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180" fontId="11" fillId="0" borderId="0"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0" fontId="76" fillId="0" borderId="11" xfId="0" applyFont="1" applyBorder="1" applyAlignment="1">
      <alignment vertical="center"/>
    </xf>
    <xf numFmtId="180" fontId="76" fillId="0" borderId="0" xfId="0" applyNumberFormat="1" applyFont="1" applyFill="1" applyBorder="1" applyAlignment="1">
      <alignment horizontal="right" vertical="center"/>
    </xf>
    <xf numFmtId="180" fontId="76" fillId="0" borderId="0" xfId="0" applyNumberFormat="1" applyFont="1" applyFill="1" applyAlignment="1">
      <alignment horizontal="right" vertical="center"/>
    </xf>
    <xf numFmtId="0" fontId="76" fillId="0" borderId="0" xfId="0" applyFont="1" applyAlignment="1">
      <alignment horizontal="right" vertical="center"/>
    </xf>
    <xf numFmtId="177" fontId="64" fillId="0" borderId="11" xfId="0" applyNumberFormat="1" applyFont="1" applyFill="1" applyBorder="1" applyAlignment="1">
      <alignment horizontal="left" vertical="center"/>
    </xf>
    <xf numFmtId="0" fontId="12" fillId="0" borderId="13" xfId="0" applyNumberFormat="1" applyFont="1" applyFill="1" applyBorder="1" applyAlignment="1" applyProtection="1">
      <alignment horizontal="center" vertical="center"/>
      <protection/>
    </xf>
    <xf numFmtId="180" fontId="12" fillId="0" borderId="13"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177" fontId="13" fillId="0" borderId="13" xfId="0" applyNumberFormat="1" applyFont="1" applyFill="1" applyBorder="1" applyAlignment="1" applyProtection="1">
      <alignment horizontal="center" vertical="center" wrapText="1"/>
      <protection/>
    </xf>
    <xf numFmtId="180" fontId="13" fillId="0" borderId="13"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180" fontId="12" fillId="0" borderId="15" xfId="0" applyNumberFormat="1" applyFont="1" applyFill="1" applyBorder="1" applyAlignment="1" applyProtection="1">
      <alignment horizontal="center" vertical="center"/>
      <protection/>
    </xf>
    <xf numFmtId="177" fontId="13" fillId="0" borderId="15" xfId="0" applyNumberFormat="1" applyFont="1" applyFill="1" applyBorder="1" applyAlignment="1" applyProtection="1">
      <alignment horizontal="center" vertical="center" wrapText="1"/>
      <protection/>
    </xf>
    <xf numFmtId="180" fontId="13" fillId="0" borderId="1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left" vertical="center"/>
      <protection/>
    </xf>
    <xf numFmtId="180" fontId="14" fillId="0" borderId="10" xfId="23" applyNumberFormat="1" applyFont="1" applyFill="1" applyBorder="1" applyAlignment="1">
      <alignment horizontal="right" vertical="center"/>
    </xf>
    <xf numFmtId="0" fontId="2" fillId="0" borderId="10" xfId="0" applyNumberFormat="1" applyFont="1" applyFill="1" applyBorder="1" applyAlignment="1" applyProtection="1">
      <alignment horizontal="left" vertical="center"/>
      <protection/>
    </xf>
    <xf numFmtId="180" fontId="15" fillId="0" borderId="10" xfId="23" applyNumberFormat="1" applyFont="1" applyFill="1" applyBorder="1" applyAlignment="1">
      <alignment horizontal="right" vertical="center"/>
    </xf>
    <xf numFmtId="0" fontId="2" fillId="0" borderId="10" xfId="0" applyNumberFormat="1" applyFont="1" applyFill="1" applyBorder="1" applyAlignment="1" applyProtection="1">
      <alignment horizontal="left" vertical="center" wrapText="1"/>
      <protection/>
    </xf>
    <xf numFmtId="0" fontId="0" fillId="0" borderId="10" xfId="0" applyFill="1" applyBorder="1" applyAlignment="1">
      <alignment vertical="center"/>
    </xf>
    <xf numFmtId="0" fontId="0" fillId="0" borderId="10" xfId="0" applyBorder="1" applyAlignment="1">
      <alignment horizontal="right" vertical="center"/>
    </xf>
    <xf numFmtId="177" fontId="11" fillId="0" borderId="0" xfId="0" applyNumberFormat="1" applyFont="1" applyFill="1" applyBorder="1" applyAlignment="1">
      <alignment horizontal="right" vertical="center"/>
    </xf>
    <xf numFmtId="178" fontId="31" fillId="0" borderId="0" xfId="0" applyNumberFormat="1" applyFont="1" applyAlignment="1">
      <alignment vertical="center"/>
    </xf>
    <xf numFmtId="180" fontId="107" fillId="0" borderId="10" xfId="23" applyNumberFormat="1" applyFont="1" applyFill="1" applyBorder="1" applyAlignment="1">
      <alignment horizontal="right" vertical="center"/>
    </xf>
    <xf numFmtId="180" fontId="105" fillId="0" borderId="10" xfId="23" applyNumberFormat="1" applyFont="1" applyFill="1" applyBorder="1" applyAlignment="1">
      <alignment horizontal="right" vertical="center"/>
    </xf>
    <xf numFmtId="0" fontId="77" fillId="0" borderId="10" xfId="0" applyNumberFormat="1" applyFont="1" applyFill="1" applyBorder="1" applyAlignment="1" applyProtection="1">
      <alignment vertical="center"/>
      <protection/>
    </xf>
    <xf numFmtId="0" fontId="1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left" vertical="center" wrapText="1"/>
      <protection/>
    </xf>
    <xf numFmtId="180" fontId="110" fillId="0" borderId="10" xfId="23" applyNumberFormat="1" applyFont="1" applyFill="1" applyBorder="1" applyAlignment="1">
      <alignment horizontal="right" vertical="center"/>
    </xf>
    <xf numFmtId="182" fontId="74" fillId="0" borderId="10" xfId="23" applyNumberFormat="1" applyFont="1" applyFill="1" applyBorder="1" applyAlignment="1">
      <alignment horizontal="right" vertical="center"/>
    </xf>
    <xf numFmtId="178" fontId="17" fillId="0" borderId="10" xfId="23" applyNumberFormat="1" applyFont="1" applyFill="1" applyBorder="1" applyAlignment="1">
      <alignment horizontal="right" vertical="center"/>
    </xf>
    <xf numFmtId="0" fontId="2" fillId="0" borderId="13" xfId="0" applyNumberFormat="1" applyFont="1" applyFill="1" applyBorder="1" applyAlignment="1" applyProtection="1">
      <alignment horizontal="left" vertical="center" wrapText="1"/>
      <protection/>
    </xf>
    <xf numFmtId="178" fontId="15" fillId="0" borderId="13" xfId="23" applyNumberFormat="1" applyFont="1" applyFill="1" applyBorder="1" applyAlignment="1">
      <alignment horizontal="right" vertical="center"/>
    </xf>
    <xf numFmtId="43" fontId="15" fillId="0" borderId="13" xfId="23" applyNumberFormat="1" applyFont="1" applyFill="1" applyBorder="1" applyAlignment="1">
      <alignment horizontal="right" vertical="center"/>
    </xf>
    <xf numFmtId="180" fontId="15" fillId="0" borderId="13" xfId="23" applyNumberFormat="1" applyFont="1" applyFill="1" applyBorder="1" applyAlignment="1">
      <alignment horizontal="right" vertical="center"/>
    </xf>
    <xf numFmtId="0" fontId="75" fillId="0" borderId="0" xfId="0" applyNumberFormat="1" applyFont="1" applyFill="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26" fillId="0" borderId="1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6" xfId="0" applyFont="1" applyFill="1" applyBorder="1" applyAlignment="1">
      <alignment horizontal="center" vertical="center" wrapText="1"/>
    </xf>
    <xf numFmtId="3" fontId="13" fillId="0" borderId="10" xfId="0" applyNumberFormat="1" applyFont="1" applyFill="1" applyBorder="1" applyAlignment="1" applyProtection="1">
      <alignment horizontal="right" vertical="center"/>
      <protection/>
    </xf>
    <xf numFmtId="3" fontId="2" fillId="0" borderId="18" xfId="0" applyNumberFormat="1" applyFont="1" applyFill="1" applyBorder="1" applyAlignment="1" applyProtection="1">
      <alignment horizontal="right" vertical="center"/>
      <protection/>
    </xf>
    <xf numFmtId="3" fontId="2" fillId="0" borderId="25" xfId="0" applyNumberFormat="1" applyFont="1" applyFill="1" applyBorder="1" applyAlignment="1" applyProtection="1">
      <alignment horizontal="right" vertical="center"/>
      <protection/>
    </xf>
    <xf numFmtId="3" fontId="2" fillId="0" borderId="26" xfId="0" applyNumberFormat="1" applyFont="1" applyFill="1" applyBorder="1" applyAlignment="1" applyProtection="1">
      <alignment horizontal="right" vertical="center"/>
      <protection/>
    </xf>
    <xf numFmtId="0" fontId="75" fillId="0" borderId="0" xfId="0" applyFont="1" applyAlignment="1">
      <alignment/>
    </xf>
    <xf numFmtId="0" fontId="4" fillId="19" borderId="0" xfId="0" applyNumberFormat="1" applyFont="1" applyFill="1" applyAlignment="1" applyProtection="1">
      <alignment horizontal="center" vertical="center"/>
      <protection/>
    </xf>
    <xf numFmtId="0" fontId="26" fillId="0" borderId="0" xfId="0" applyFont="1" applyAlignment="1">
      <alignment horizontal="center" vertical="center"/>
    </xf>
    <xf numFmtId="3" fontId="13"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left" vertical="center"/>
      <protection/>
    </xf>
    <xf numFmtId="0" fontId="2" fillId="0" borderId="12" xfId="0" applyNumberFormat="1" applyFont="1" applyFill="1" applyBorder="1" applyAlignment="1" applyProtection="1">
      <alignment horizontal="left" vertical="center"/>
      <protection/>
    </xf>
    <xf numFmtId="3" fontId="2" fillId="0" borderId="18" xfId="0" applyNumberFormat="1" applyFont="1" applyFill="1" applyBorder="1" applyAlignment="1" applyProtection="1">
      <alignment horizontal="left" vertical="center"/>
      <protection/>
    </xf>
    <xf numFmtId="3" fontId="2" fillId="0" borderId="12" xfId="0" applyNumberFormat="1" applyFont="1" applyFill="1" applyBorder="1" applyAlignment="1" applyProtection="1">
      <alignment horizontal="left" vertical="center"/>
      <protection/>
    </xf>
    <xf numFmtId="0" fontId="1" fillId="0" borderId="10" xfId="0" applyFont="1" applyBorder="1" applyAlignment="1">
      <alignment/>
    </xf>
    <xf numFmtId="3" fontId="2" fillId="0" borderId="15" xfId="0" applyNumberFormat="1" applyFont="1" applyFill="1" applyBorder="1" applyAlignment="1" applyProtection="1">
      <alignment horizontal="right" vertical="center"/>
      <protection/>
    </xf>
    <xf numFmtId="3" fontId="2" fillId="0" borderId="13" xfId="0" applyNumberFormat="1" applyFont="1" applyFill="1" applyBorder="1" applyAlignment="1" applyProtection="1">
      <alignment horizontal="right" vertical="center"/>
      <protection/>
    </xf>
    <xf numFmtId="0" fontId="13" fillId="0" borderId="12" xfId="0" applyNumberFormat="1" applyFont="1" applyFill="1" applyBorder="1" applyAlignment="1" applyProtection="1">
      <alignment horizontal="left" vertical="center"/>
      <protection/>
    </xf>
    <xf numFmtId="3" fontId="13" fillId="0" borderId="27" xfId="0" applyNumberFormat="1" applyFont="1" applyFill="1" applyBorder="1" applyAlignment="1" applyProtection="1">
      <alignment horizontal="left" vertical="center"/>
      <protection/>
    </xf>
    <xf numFmtId="3" fontId="13" fillId="0" borderId="18" xfId="0" applyNumberFormat="1" applyFont="1" applyFill="1" applyBorder="1" applyAlignment="1" applyProtection="1">
      <alignment horizontal="left" vertical="center"/>
      <protection/>
    </xf>
    <xf numFmtId="3" fontId="2" fillId="0" borderId="27"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right" vertical="center"/>
      <protection/>
    </xf>
    <xf numFmtId="3" fontId="13" fillId="0" borderId="12" xfId="0" applyNumberFormat="1" applyFont="1" applyFill="1" applyBorder="1" applyAlignment="1" applyProtection="1">
      <alignment horizontal="left" vertical="center"/>
      <protection/>
    </xf>
    <xf numFmtId="0" fontId="13" fillId="0" borderId="17" xfId="0" applyNumberFormat="1" applyFont="1" applyFill="1" applyBorder="1" applyAlignment="1" applyProtection="1">
      <alignment horizontal="left" vertical="center"/>
      <protection/>
    </xf>
    <xf numFmtId="178" fontId="14" fillId="19" borderId="13" xfId="23" applyNumberFormat="1" applyFont="1" applyFill="1" applyBorder="1" applyAlignment="1">
      <alignment horizontal="right" vertical="center"/>
    </xf>
    <xf numFmtId="0" fontId="2" fillId="0" borderId="15" xfId="0" applyNumberFormat="1" applyFont="1" applyFill="1" applyBorder="1" applyAlignment="1" applyProtection="1">
      <alignment horizontal="left" vertical="center"/>
      <protection/>
    </xf>
    <xf numFmtId="178" fontId="15" fillId="0" borderId="15" xfId="23" applyNumberFormat="1" applyFont="1" applyFill="1" applyBorder="1" applyAlignment="1">
      <alignment horizontal="right" vertical="center"/>
    </xf>
    <xf numFmtId="0" fontId="13" fillId="0" borderId="12" xfId="0" applyNumberFormat="1" applyFont="1" applyFill="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protection/>
    </xf>
    <xf numFmtId="0" fontId="57" fillId="0" borderId="10" xfId="0" applyNumberFormat="1" applyFont="1" applyFill="1" applyBorder="1" applyAlignment="1" applyProtection="1">
      <alignment horizontal="left" vertical="center"/>
      <protection/>
    </xf>
    <xf numFmtId="0" fontId="57" fillId="0" borderId="10" xfId="0" applyNumberFormat="1" applyFont="1" applyFill="1" applyBorder="1" applyAlignment="1" applyProtection="1">
      <alignment horizontal="left" vertical="center" wrapText="1"/>
      <protection/>
    </xf>
    <xf numFmtId="0" fontId="79" fillId="0" borderId="0" xfId="0" applyFont="1" applyAlignment="1">
      <alignment vertical="center"/>
    </xf>
    <xf numFmtId="0" fontId="80" fillId="0" borderId="0" xfId="0" applyFont="1"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177" fontId="0" fillId="0" borderId="0" xfId="0" applyNumberFormat="1" applyFill="1" applyAlignment="1">
      <alignment horizontal="center" vertical="center"/>
    </xf>
    <xf numFmtId="0" fontId="81" fillId="0" borderId="0" xfId="0" applyFont="1" applyAlignment="1">
      <alignment vertical="center"/>
    </xf>
    <xf numFmtId="0" fontId="82" fillId="0" borderId="0" xfId="0" applyFont="1" applyAlignment="1">
      <alignment horizontal="center" vertical="center"/>
    </xf>
    <xf numFmtId="177" fontId="64" fillId="0" borderId="0" xfId="0" applyNumberFormat="1" applyFont="1" applyFill="1" applyAlignment="1">
      <alignment horizontal="left"/>
    </xf>
    <xf numFmtId="0" fontId="27" fillId="0" borderId="13" xfId="0" applyFont="1" applyFill="1" applyBorder="1" applyAlignment="1">
      <alignment horizontal="center" vertical="center"/>
    </xf>
    <xf numFmtId="0" fontId="27" fillId="0" borderId="13" xfId="0" applyFont="1" applyFill="1" applyBorder="1" applyAlignment="1">
      <alignment horizontal="center" vertical="center" shrinkToFit="1"/>
    </xf>
    <xf numFmtId="177" fontId="82" fillId="0" borderId="13" xfId="0" applyNumberFormat="1" applyFont="1" applyFill="1" applyBorder="1" applyAlignment="1">
      <alignment horizontal="center" vertical="center" wrapText="1"/>
    </xf>
    <xf numFmtId="177" fontId="27" fillId="0" borderId="13" xfId="0" applyNumberFormat="1" applyFont="1" applyFill="1" applyBorder="1" applyAlignment="1">
      <alignment horizontal="center" vertical="center" wrapText="1"/>
    </xf>
    <xf numFmtId="177" fontId="23" fillId="0" borderId="10" xfId="0" applyNumberFormat="1" applyFont="1" applyFill="1" applyBorder="1" applyAlignment="1">
      <alignment horizontal="right" vertical="center"/>
    </xf>
    <xf numFmtId="0" fontId="23" fillId="0" borderId="10" xfId="0" applyFont="1" applyFill="1" applyBorder="1" applyAlignment="1">
      <alignment horizontal="right" vertical="center"/>
    </xf>
    <xf numFmtId="178" fontId="106" fillId="19" borderId="28" xfId="23" applyNumberFormat="1" applyFont="1" applyFill="1" applyBorder="1" applyAlignment="1">
      <alignment horizontal="right" vertical="center"/>
    </xf>
    <xf numFmtId="3" fontId="8" fillId="0" borderId="10" xfId="0" applyNumberFormat="1" applyFont="1" applyFill="1" applyBorder="1" applyAlignment="1" applyProtection="1">
      <alignment horizontal="right" vertical="center"/>
      <protection/>
    </xf>
    <xf numFmtId="177" fontId="18" fillId="0"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xf>
    <xf numFmtId="43" fontId="18" fillId="0" borderId="10" xfId="23" applyFont="1" applyFill="1" applyBorder="1" applyAlignment="1">
      <alignment horizontal="right" vertical="center"/>
    </xf>
  </cellXfs>
  <cellStyles count="73">
    <cellStyle name="Normal" xfId="0"/>
    <cellStyle name="Currency [0]" xfId="15"/>
    <cellStyle name="20% - 强调文字颜色 3" xfId="16"/>
    <cellStyle name="输入" xfId="17"/>
    <cellStyle name="Currency" xfId="18"/>
    <cellStyle name="常规 2 4 2 2" xfId="19"/>
    <cellStyle name="Comma [0]" xfId="20"/>
    <cellStyle name="40% - 强调文字颜色 3" xfId="21"/>
    <cellStyle name="差" xfId="22"/>
    <cellStyle name="Comma" xfId="23"/>
    <cellStyle name="60% - 强调文字颜色 3" xfId="24"/>
    <cellStyle name="Hyperlink" xfId="25"/>
    <cellStyle name="Percent" xfId="26"/>
    <cellStyle name="常规_2014年全省及省级财政收支执行及2015年预算草案表（20150123，自用稿）" xfId="27"/>
    <cellStyle name="RowLevel_0"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10 4 3 2 2"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常规 2 4 2 2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常规 20 4" xfId="64"/>
    <cellStyle name="60% - 强调文字颜色 5" xfId="65"/>
    <cellStyle name="强调文字颜色 6" xfId="66"/>
    <cellStyle name="常规 10" xfId="67"/>
    <cellStyle name="40% - 强调文字颜色 6" xfId="68"/>
    <cellStyle name="60% - 强调文字颜色 6" xfId="69"/>
    <cellStyle name="常规_社保基金预算报人大建议表样 2" xfId="70"/>
    <cellStyle name="ColLevel_0" xfId="71"/>
    <cellStyle name="常规 3 2 2 2" xfId="72"/>
    <cellStyle name="常规 10 4 3" xfId="73"/>
    <cellStyle name="常规 10 4 3 2" xfId="74"/>
    <cellStyle name="常规 2" xfId="75"/>
    <cellStyle name="常规 20" xfId="76"/>
    <cellStyle name="常规 26 2 2 2" xfId="77"/>
    <cellStyle name="常规 3" xfId="78"/>
    <cellStyle name="常规 3 2 3" xfId="79"/>
    <cellStyle name="常规 3 3 2" xfId="80"/>
    <cellStyle name="常规 47 4 2 2" xfId="81"/>
    <cellStyle name="常规_(陈诚修改稿)2006年全省及省级财政决算及07年预算执行情况表(A4 留底自用) 2" xfId="82"/>
    <cellStyle name="常规_国资决算以及执行情况0712 2 2" xfId="83"/>
    <cellStyle name="常规_省级科预算草案表1.14 2" xfId="84"/>
    <cellStyle name="千位分隔 2" xfId="85"/>
    <cellStyle name="千位分隔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BBB59"/>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6"/>
  <sheetViews>
    <sheetView workbookViewId="0" topLeftCell="A1">
      <selection activeCell="L20" sqref="L20"/>
    </sheetView>
  </sheetViews>
  <sheetFormatPr defaultColWidth="9.00390625" defaultRowHeight="13.5"/>
  <sheetData>
    <row r="2" spans="1:2" ht="13.5">
      <c r="A2" t="s">
        <v>0</v>
      </c>
      <c r="B2" t="s">
        <v>1</v>
      </c>
    </row>
    <row r="3" spans="1:2" ht="13.5">
      <c r="A3" t="s">
        <v>2</v>
      </c>
      <c r="B3">
        <v>5</v>
      </c>
    </row>
    <row r="4" spans="1:2" ht="13.5">
      <c r="A4" t="s">
        <v>3</v>
      </c>
      <c r="B4">
        <v>2</v>
      </c>
    </row>
    <row r="5" spans="1:2" ht="13.5">
      <c r="A5" t="s">
        <v>4</v>
      </c>
      <c r="B5">
        <v>24</v>
      </c>
    </row>
    <row r="6" spans="1:2" ht="13.5">
      <c r="A6" t="s">
        <v>5</v>
      </c>
      <c r="B6">
        <v>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6"/>
    <pageSetUpPr fitToPage="1"/>
  </sheetPr>
  <dimension ref="A1:C13"/>
  <sheetViews>
    <sheetView zoomScaleSheetLayoutView="100" workbookViewId="0" topLeftCell="A1">
      <selection activeCell="A2" sqref="A2:C2"/>
    </sheetView>
  </sheetViews>
  <sheetFormatPr defaultColWidth="48.375" defaultRowHeight="13.5"/>
  <cols>
    <col min="1" max="1" width="35.50390625" style="329" customWidth="1"/>
    <col min="2" max="2" width="25.875" style="329" customWidth="1"/>
    <col min="3" max="3" width="23.50390625" style="329" customWidth="1"/>
    <col min="4" max="16384" width="48.375" style="329" customWidth="1"/>
  </cols>
  <sheetData>
    <row r="1" spans="1:2" ht="34.5" customHeight="1">
      <c r="A1" s="330" t="s">
        <v>1188</v>
      </c>
      <c r="B1" s="331"/>
    </row>
    <row r="2" spans="1:3" ht="42" customHeight="1">
      <c r="A2" s="332" t="s">
        <v>1189</v>
      </c>
      <c r="B2" s="332"/>
      <c r="C2" s="332"/>
    </row>
    <row r="3" spans="1:3" ht="31.5" customHeight="1">
      <c r="A3" s="333"/>
      <c r="C3" s="334" t="s">
        <v>1190</v>
      </c>
    </row>
    <row r="4" spans="1:3" ht="63" customHeight="1">
      <c r="A4" s="335" t="s">
        <v>1191</v>
      </c>
      <c r="B4" s="335" t="s">
        <v>1192</v>
      </c>
      <c r="C4" s="336" t="s">
        <v>1193</v>
      </c>
    </row>
    <row r="5" spans="1:3" ht="63" customHeight="1">
      <c r="A5" s="335" t="s">
        <v>1194</v>
      </c>
      <c r="B5" s="104">
        <v>46.72</v>
      </c>
      <c r="C5" s="104">
        <v>46.43</v>
      </c>
    </row>
    <row r="6" spans="1:3" ht="63" customHeight="1">
      <c r="A6" s="335" t="s">
        <v>1195</v>
      </c>
      <c r="B6" s="104"/>
      <c r="C6" s="104">
        <v>18.94</v>
      </c>
    </row>
    <row r="7" spans="1:3" ht="63" customHeight="1">
      <c r="A7" s="335" t="s">
        <v>1196</v>
      </c>
      <c r="B7" s="104">
        <v>53.95</v>
      </c>
      <c r="C7" s="104">
        <v>52.62</v>
      </c>
    </row>
    <row r="8" spans="1:3" ht="63" customHeight="1">
      <c r="A8" s="335" t="s">
        <v>1197</v>
      </c>
      <c r="B8" s="104">
        <v>29.5</v>
      </c>
      <c r="C8" s="104">
        <v>29.46</v>
      </c>
    </row>
    <row r="9" spans="1:3" ht="63" customHeight="1">
      <c r="A9" s="335" t="s">
        <v>1198</v>
      </c>
      <c r="B9" s="104">
        <v>67.54</v>
      </c>
      <c r="C9" s="104">
        <v>66.42</v>
      </c>
    </row>
    <row r="10" spans="1:3" ht="63" customHeight="1">
      <c r="A10" s="335" t="s">
        <v>1199</v>
      </c>
      <c r="B10" s="104">
        <v>64.18</v>
      </c>
      <c r="C10" s="104">
        <v>62.87</v>
      </c>
    </row>
    <row r="11" spans="1:3" ht="63" customHeight="1">
      <c r="A11" s="335" t="s">
        <v>1200</v>
      </c>
      <c r="B11" s="104">
        <v>86.29</v>
      </c>
      <c r="C11" s="104">
        <v>84.62</v>
      </c>
    </row>
    <row r="12" spans="1:3" ht="63" customHeight="1">
      <c r="A12" s="335" t="s">
        <v>1201</v>
      </c>
      <c r="B12" s="337">
        <f>SUM(B5:B11)</f>
        <v>348.18000000000006</v>
      </c>
      <c r="C12" s="337">
        <f>SUM(C5:C11)-C6</f>
        <v>342.42</v>
      </c>
    </row>
    <row r="13" spans="1:3" ht="30.75" customHeight="1">
      <c r="A13" s="338" t="s">
        <v>1202</v>
      </c>
      <c r="C13" s="339"/>
    </row>
  </sheetData>
  <sheetProtection/>
  <mergeCells count="1">
    <mergeCell ref="A2:C2"/>
  </mergeCells>
  <printOptions/>
  <pageMargins left="0.87" right="0.87" top="0.87" bottom="0.98" header="0.79" footer="0.51"/>
  <pageSetup firstPageNumber="86" useFirstPageNumber="1" fitToHeight="1" fitToWidth="1" horizontalDpi="600" verticalDpi="600" orientation="portrait" paperSize="9" scale="98"/>
</worksheet>
</file>

<file path=xl/worksheets/sheet11.xml><?xml version="1.0" encoding="utf-8"?>
<worksheet xmlns="http://schemas.openxmlformats.org/spreadsheetml/2006/main" xmlns:r="http://schemas.openxmlformats.org/officeDocument/2006/relationships">
  <sheetPr>
    <tabColor indexed="16"/>
  </sheetPr>
  <dimension ref="A1:H55"/>
  <sheetViews>
    <sheetView workbookViewId="0" topLeftCell="A1">
      <pane xSplit="1" ySplit="4" topLeftCell="B5" activePane="bottomRight" state="frozen"/>
      <selection pane="bottomRight" activeCell="A2" sqref="A2:G2"/>
    </sheetView>
  </sheetViews>
  <sheetFormatPr defaultColWidth="9.00390625" defaultRowHeight="18" customHeight="1"/>
  <cols>
    <col min="1" max="1" width="37.75390625" style="234" customWidth="1"/>
    <col min="2" max="2" width="12.125" style="234" customWidth="1"/>
    <col min="3" max="3" width="12.25390625" style="234" customWidth="1"/>
    <col min="4" max="4" width="11.625" style="234" customWidth="1"/>
    <col min="5" max="6" width="13.875" style="234" customWidth="1"/>
    <col min="7" max="7" width="11.625" style="234" hidden="1" customWidth="1"/>
    <col min="8" max="9" width="9.50390625" style="234" customWidth="1"/>
    <col min="10" max="248" width="9.00390625" style="234" customWidth="1"/>
  </cols>
  <sheetData>
    <row r="1" spans="1:8" s="234" customFormat="1" ht="18" customHeight="1">
      <c r="A1" s="272" t="s">
        <v>1203</v>
      </c>
      <c r="B1" s="314"/>
      <c r="C1" s="314"/>
      <c r="D1" s="295"/>
      <c r="E1" s="295"/>
      <c r="F1" s="295"/>
      <c r="G1" s="295"/>
      <c r="H1" s="295"/>
    </row>
    <row r="2" spans="1:8" s="234" customFormat="1" ht="27" customHeight="1">
      <c r="A2" s="296" t="s">
        <v>1204</v>
      </c>
      <c r="B2" s="296"/>
      <c r="C2" s="296"/>
      <c r="D2" s="296"/>
      <c r="E2" s="296"/>
      <c r="F2" s="296"/>
      <c r="G2" s="296"/>
      <c r="H2" s="295"/>
    </row>
    <row r="3" spans="1:8" s="234" customFormat="1" ht="18.75" customHeight="1">
      <c r="A3" s="315"/>
      <c r="B3" s="315"/>
      <c r="C3" s="315"/>
      <c r="D3" s="295"/>
      <c r="E3" s="316" t="s">
        <v>8</v>
      </c>
      <c r="F3" s="316"/>
      <c r="G3" s="316"/>
      <c r="H3" s="295"/>
    </row>
    <row r="4" spans="1:8" s="234" customFormat="1" ht="27.75" customHeight="1">
      <c r="A4" s="317" t="s">
        <v>866</v>
      </c>
      <c r="B4" s="318" t="s">
        <v>45</v>
      </c>
      <c r="C4" s="318" t="s">
        <v>46</v>
      </c>
      <c r="D4" s="319" t="s">
        <v>12</v>
      </c>
      <c r="E4" s="299" t="s">
        <v>13</v>
      </c>
      <c r="F4" s="299" t="s">
        <v>1205</v>
      </c>
      <c r="G4" s="320" t="s">
        <v>1206</v>
      </c>
      <c r="H4" s="295"/>
    </row>
    <row r="5" spans="1:8" s="234" customFormat="1" ht="25.5" customHeight="1">
      <c r="A5" s="321" t="s">
        <v>1207</v>
      </c>
      <c r="B5" s="126"/>
      <c r="C5" s="126"/>
      <c r="D5" s="126"/>
      <c r="E5" s="126"/>
      <c r="F5" s="126"/>
      <c r="G5" s="322"/>
      <c r="H5" s="295"/>
    </row>
    <row r="6" spans="1:8" s="234" customFormat="1" ht="25.5" customHeight="1">
      <c r="A6" s="321" t="s">
        <v>1208</v>
      </c>
      <c r="B6" s="126"/>
      <c r="C6" s="126"/>
      <c r="D6" s="126"/>
      <c r="E6" s="126"/>
      <c r="F6" s="126"/>
      <c r="G6" s="322"/>
      <c r="H6" s="295"/>
    </row>
    <row r="7" spans="1:8" s="234" customFormat="1" ht="25.5" customHeight="1">
      <c r="A7" s="321" t="s">
        <v>1209</v>
      </c>
      <c r="B7" s="37"/>
      <c r="C7" s="37"/>
      <c r="D7" s="37"/>
      <c r="E7" s="126"/>
      <c r="F7" s="126"/>
      <c r="G7" s="322"/>
      <c r="H7" s="295"/>
    </row>
    <row r="8" spans="1:8" s="234" customFormat="1" ht="25.5" customHeight="1">
      <c r="A8" s="321" t="s">
        <v>1210</v>
      </c>
      <c r="B8" s="37"/>
      <c r="C8" s="37"/>
      <c r="D8" s="37"/>
      <c r="E8" s="126"/>
      <c r="F8" s="126"/>
      <c r="G8" s="322"/>
      <c r="H8" s="295"/>
    </row>
    <row r="9" spans="1:8" s="234" customFormat="1" ht="25.5" customHeight="1">
      <c r="A9" s="321" t="s">
        <v>1211</v>
      </c>
      <c r="B9" s="37"/>
      <c r="C9" s="37"/>
      <c r="D9" s="37"/>
      <c r="E9" s="126"/>
      <c r="F9" s="126"/>
      <c r="G9" s="322"/>
      <c r="H9" s="295"/>
    </row>
    <row r="10" spans="1:8" s="234" customFormat="1" ht="25.5" customHeight="1">
      <c r="A10" s="321" t="s">
        <v>1212</v>
      </c>
      <c r="B10" s="37"/>
      <c r="C10" s="37"/>
      <c r="D10" s="37"/>
      <c r="E10" s="126"/>
      <c r="F10" s="126"/>
      <c r="G10" s="322"/>
      <c r="H10" s="295"/>
    </row>
    <row r="11" spans="1:8" s="234" customFormat="1" ht="25.5" customHeight="1">
      <c r="A11" s="321" t="s">
        <v>1213</v>
      </c>
      <c r="B11" s="37"/>
      <c r="C11" s="37"/>
      <c r="D11" s="37"/>
      <c r="E11" s="126"/>
      <c r="F11" s="126"/>
      <c r="G11" s="322"/>
      <c r="H11" s="295"/>
    </row>
    <row r="12" spans="1:8" s="234" customFormat="1" ht="25.5" customHeight="1">
      <c r="A12" s="321" t="s">
        <v>1214</v>
      </c>
      <c r="B12" s="37">
        <v>24700</v>
      </c>
      <c r="C12" s="37">
        <v>13800</v>
      </c>
      <c r="D12" s="37">
        <v>10101</v>
      </c>
      <c r="E12" s="126">
        <f aca="true" t="shared" si="0" ref="E12:E19">D12/C12*100</f>
        <v>73.19565217391303</v>
      </c>
      <c r="F12" s="126">
        <f aca="true" t="shared" si="1" ref="F12:F19">(D12-G12)/G12*100</f>
        <v>-62.02203256006317</v>
      </c>
      <c r="G12" s="322">
        <v>26597</v>
      </c>
      <c r="H12" s="295"/>
    </row>
    <row r="13" spans="1:8" s="234" customFormat="1" ht="25.5" customHeight="1">
      <c r="A13" s="321" t="s">
        <v>1215</v>
      </c>
      <c r="B13" s="37">
        <v>870</v>
      </c>
      <c r="C13" s="37">
        <v>981</v>
      </c>
      <c r="D13" s="37">
        <v>616</v>
      </c>
      <c r="E13" s="126">
        <f t="shared" si="0"/>
        <v>62.79306829765545</v>
      </c>
      <c r="F13" s="126">
        <f t="shared" si="1"/>
        <v>-51.38121546961326</v>
      </c>
      <c r="G13" s="322">
        <v>1267</v>
      </c>
      <c r="H13" s="295"/>
    </row>
    <row r="14" spans="1:8" s="234" customFormat="1" ht="25.5" customHeight="1">
      <c r="A14" s="321" t="s">
        <v>1216</v>
      </c>
      <c r="B14" s="37">
        <f>B15+B16+B17+B18+B19</f>
        <v>564730</v>
      </c>
      <c r="C14" s="37">
        <f>C15+C16+C17+C18+C19</f>
        <v>767604</v>
      </c>
      <c r="D14" s="37">
        <f>D15+D16+D17+D18+D19</f>
        <v>759639</v>
      </c>
      <c r="E14" s="126">
        <f t="shared" si="0"/>
        <v>98.96235558960089</v>
      </c>
      <c r="F14" s="126">
        <f t="shared" si="1"/>
        <v>1.5661998195006184</v>
      </c>
      <c r="G14" s="322">
        <f>SUM(G15:G19)</f>
        <v>747925</v>
      </c>
      <c r="H14" s="295"/>
    </row>
    <row r="15" spans="1:8" s="234" customFormat="1" ht="25.5" customHeight="1">
      <c r="A15" s="321" t="s">
        <v>1217</v>
      </c>
      <c r="B15" s="37">
        <v>497130</v>
      </c>
      <c r="C15" s="37">
        <v>638581</v>
      </c>
      <c r="D15" s="37">
        <v>537460</v>
      </c>
      <c r="E15" s="126">
        <f t="shared" si="0"/>
        <v>84.16473399615711</v>
      </c>
      <c r="F15" s="126">
        <f t="shared" si="1"/>
        <v>-11.472968832871585</v>
      </c>
      <c r="G15" s="322">
        <v>607114</v>
      </c>
      <c r="H15" s="295"/>
    </row>
    <row r="16" spans="1:8" s="234" customFormat="1" ht="25.5" customHeight="1">
      <c r="A16" s="321" t="s">
        <v>1218</v>
      </c>
      <c r="B16" s="37">
        <v>24300</v>
      </c>
      <c r="C16" s="37">
        <v>20364</v>
      </c>
      <c r="D16" s="37">
        <v>21794</v>
      </c>
      <c r="E16" s="126">
        <f t="shared" si="0"/>
        <v>107.0221960322137</v>
      </c>
      <c r="F16" s="126">
        <f t="shared" si="1"/>
        <v>46.97868896681953</v>
      </c>
      <c r="G16" s="322">
        <v>14828</v>
      </c>
      <c r="H16" s="295"/>
    </row>
    <row r="17" spans="1:8" s="234" customFormat="1" ht="25.5" customHeight="1">
      <c r="A17" s="321" t="s">
        <v>1219</v>
      </c>
      <c r="B17" s="37">
        <v>500</v>
      </c>
      <c r="C17" s="37">
        <v>9963</v>
      </c>
      <c r="D17" s="37">
        <v>32161</v>
      </c>
      <c r="E17" s="126">
        <f t="shared" si="0"/>
        <v>322.8043761919101</v>
      </c>
      <c r="F17" s="126">
        <f t="shared" si="1"/>
        <v>165.1578860582076</v>
      </c>
      <c r="G17" s="322">
        <v>12129</v>
      </c>
      <c r="H17" s="295"/>
    </row>
    <row r="18" spans="1:8" s="234" customFormat="1" ht="25.5" customHeight="1">
      <c r="A18" s="321" t="s">
        <v>1220</v>
      </c>
      <c r="B18" s="37"/>
      <c r="C18" s="37">
        <v>-3285</v>
      </c>
      <c r="D18" s="37">
        <v>-5966</v>
      </c>
      <c r="E18" s="126">
        <f t="shared" si="0"/>
        <v>181.61339421613394</v>
      </c>
      <c r="F18" s="126">
        <f t="shared" si="1"/>
        <v>62.207721587819464</v>
      </c>
      <c r="G18" s="322">
        <v>-3678</v>
      </c>
      <c r="H18" s="295"/>
    </row>
    <row r="19" spans="1:8" s="234" customFormat="1" ht="25.5" customHeight="1">
      <c r="A19" s="321" t="s">
        <v>1221</v>
      </c>
      <c r="B19" s="37">
        <v>42800</v>
      </c>
      <c r="C19" s="37">
        <v>101981</v>
      </c>
      <c r="D19" s="37">
        <v>174190</v>
      </c>
      <c r="E19" s="126">
        <f t="shared" si="0"/>
        <v>170.8063266686932</v>
      </c>
      <c r="F19" s="126">
        <f t="shared" si="1"/>
        <v>48.2064459040942</v>
      </c>
      <c r="G19" s="322">
        <v>117532</v>
      </c>
      <c r="H19" s="295"/>
    </row>
    <row r="20" spans="1:8" s="234" customFormat="1" ht="25.5" customHeight="1">
      <c r="A20" s="321" t="s">
        <v>1222</v>
      </c>
      <c r="B20" s="37"/>
      <c r="C20" s="37"/>
      <c r="D20" s="37"/>
      <c r="E20" s="126"/>
      <c r="F20" s="126"/>
      <c r="G20" s="322"/>
      <c r="H20" s="295"/>
    </row>
    <row r="21" spans="1:8" s="234" customFormat="1" ht="25.5" customHeight="1">
      <c r="A21" s="321" t="s">
        <v>1223</v>
      </c>
      <c r="B21" s="37"/>
      <c r="C21" s="37"/>
      <c r="D21" s="37"/>
      <c r="E21" s="126"/>
      <c r="F21" s="126"/>
      <c r="G21" s="322"/>
      <c r="H21" s="295"/>
    </row>
    <row r="22" spans="1:8" s="234" customFormat="1" ht="25.5" customHeight="1">
      <c r="A22" s="323" t="s">
        <v>1224</v>
      </c>
      <c r="B22" s="37"/>
      <c r="C22" s="37"/>
      <c r="D22" s="37"/>
      <c r="E22" s="126"/>
      <c r="F22" s="126"/>
      <c r="G22" s="322"/>
      <c r="H22" s="295"/>
    </row>
    <row r="23" spans="1:8" s="234" customFormat="1" ht="25.5" customHeight="1">
      <c r="A23" s="323" t="s">
        <v>1225</v>
      </c>
      <c r="B23" s="37"/>
      <c r="C23" s="37"/>
      <c r="D23" s="37"/>
      <c r="E23" s="126"/>
      <c r="F23" s="126"/>
      <c r="G23" s="322"/>
      <c r="H23" s="295"/>
    </row>
    <row r="24" spans="1:8" s="234" customFormat="1" ht="25.5" customHeight="1">
      <c r="A24" s="321" t="s">
        <v>1226</v>
      </c>
      <c r="B24" s="37">
        <v>11000</v>
      </c>
      <c r="C24" s="37">
        <v>14533</v>
      </c>
      <c r="D24" s="37">
        <v>19305</v>
      </c>
      <c r="E24" s="126">
        <f>D24/C24*100</f>
        <v>132.83561549576825</v>
      </c>
      <c r="F24" s="126">
        <f>(D24-G24)/G24*100</f>
        <v>10.58601134215501</v>
      </c>
      <c r="G24" s="322">
        <v>17457</v>
      </c>
      <c r="H24" s="295"/>
    </row>
    <row r="25" spans="1:8" s="234" customFormat="1" ht="25.5" customHeight="1">
      <c r="A25" s="321" t="s">
        <v>1227</v>
      </c>
      <c r="B25" s="37"/>
      <c r="C25" s="37"/>
      <c r="D25" s="37"/>
      <c r="E25" s="126"/>
      <c r="F25" s="126"/>
      <c r="G25" s="322"/>
      <c r="H25" s="295"/>
    </row>
    <row r="26" spans="1:8" s="234" customFormat="1" ht="25.5" customHeight="1">
      <c r="A26" s="321" t="s">
        <v>1228</v>
      </c>
      <c r="B26" s="37"/>
      <c r="C26" s="37"/>
      <c r="D26" s="37"/>
      <c r="E26" s="126"/>
      <c r="F26" s="126"/>
      <c r="G26" s="322"/>
      <c r="H26" s="295"/>
    </row>
    <row r="27" spans="1:8" s="234" customFormat="1" ht="25.5" customHeight="1">
      <c r="A27" s="321" t="s">
        <v>1229</v>
      </c>
      <c r="B27" s="37"/>
      <c r="C27" s="37"/>
      <c r="D27" s="37"/>
      <c r="E27" s="126"/>
      <c r="F27" s="126"/>
      <c r="G27" s="322"/>
      <c r="H27" s="295"/>
    </row>
    <row r="28" spans="1:8" s="234" customFormat="1" ht="25.5" customHeight="1">
      <c r="A28" s="321" t="s">
        <v>1230</v>
      </c>
      <c r="B28" s="37"/>
      <c r="C28" s="37"/>
      <c r="D28" s="37"/>
      <c r="E28" s="126"/>
      <c r="F28" s="126"/>
      <c r="G28" s="322"/>
      <c r="H28" s="295"/>
    </row>
    <row r="29" spans="1:8" s="234" customFormat="1" ht="25.5" customHeight="1">
      <c r="A29" s="321" t="s">
        <v>1231</v>
      </c>
      <c r="B29" s="37"/>
      <c r="C29" s="37"/>
      <c r="D29" s="37"/>
      <c r="E29" s="126"/>
      <c r="F29" s="126"/>
      <c r="G29" s="322"/>
      <c r="H29" s="295"/>
    </row>
    <row r="30" spans="1:8" s="234" customFormat="1" ht="25.5" customHeight="1">
      <c r="A30" s="321" t="s">
        <v>1232</v>
      </c>
      <c r="B30" s="37">
        <v>3800</v>
      </c>
      <c r="C30" s="37">
        <v>6250</v>
      </c>
      <c r="D30" s="37">
        <v>5483</v>
      </c>
      <c r="E30" s="126">
        <f aca="true" t="shared" si="2" ref="E30:E33">D30/C30*100</f>
        <v>87.728</v>
      </c>
      <c r="F30" s="126">
        <f>(D30-G30)/G30*100</f>
        <v>15.116523199664078</v>
      </c>
      <c r="G30" s="322">
        <v>4763</v>
      </c>
      <c r="H30" s="295"/>
    </row>
    <row r="31" spans="1:8" s="234" customFormat="1" ht="25.5" customHeight="1">
      <c r="A31" s="324" t="s">
        <v>1233</v>
      </c>
      <c r="B31" s="37"/>
      <c r="C31" s="37"/>
      <c r="D31" s="37"/>
      <c r="E31" s="126"/>
      <c r="F31" s="126"/>
      <c r="G31" s="325">
        <v>1012</v>
      </c>
      <c r="H31" s="295"/>
    </row>
    <row r="32" spans="1:8" s="234" customFormat="1" ht="25.5" customHeight="1">
      <c r="A32" s="324" t="s">
        <v>1234</v>
      </c>
      <c r="B32" s="37">
        <v>10000</v>
      </c>
      <c r="C32" s="37">
        <v>10000</v>
      </c>
      <c r="D32" s="37">
        <v>8300</v>
      </c>
      <c r="E32" s="126">
        <f t="shared" si="2"/>
        <v>83</v>
      </c>
      <c r="F32" s="126"/>
      <c r="G32" s="325"/>
      <c r="H32" s="295"/>
    </row>
    <row r="33" spans="1:8" s="265" customFormat="1" ht="25.5" customHeight="1">
      <c r="A33" s="228" t="s">
        <v>1235</v>
      </c>
      <c r="B33" s="30">
        <f>SUM(B5:B32)-B15-B16-B17-B18-B19--B22-B23-B26-B27-B28</f>
        <v>615100</v>
      </c>
      <c r="C33" s="30">
        <f>SUM(C5:C32)-C15-C16-C17-C18-C19--C22-C23-C26-C27-C28</f>
        <v>813168</v>
      </c>
      <c r="D33" s="30">
        <f>SUM(D5:D32)-D15-D16-D17-D18-D19--D22-D23-D26-D27-D28</f>
        <v>803444</v>
      </c>
      <c r="E33" s="124">
        <f t="shared" si="2"/>
        <v>98.80418314542628</v>
      </c>
      <c r="F33" s="124">
        <f>(D33-G33)/G33*100</f>
        <v>0.5535524097614456</v>
      </c>
      <c r="G33" s="326">
        <f>G6+G7+G11+G12+G13+G14+G24+G30+G31</f>
        <v>799021</v>
      </c>
      <c r="H33" s="327"/>
    </row>
    <row r="34" spans="1:7" ht="18" customHeight="1">
      <c r="A34" s="328"/>
      <c r="B34" s="328"/>
      <c r="C34" s="328"/>
      <c r="D34" s="328"/>
      <c r="E34" s="328"/>
      <c r="F34" s="328"/>
      <c r="G34" s="328"/>
    </row>
    <row r="35" spans="1:7" ht="18" customHeight="1">
      <c r="A35" s="328"/>
      <c r="B35" s="328"/>
      <c r="C35" s="328"/>
      <c r="D35" s="328"/>
      <c r="E35" s="328"/>
      <c r="F35" s="328"/>
      <c r="G35" s="328"/>
    </row>
    <row r="36" spans="1:7" ht="18" customHeight="1">
      <c r="A36" s="328"/>
      <c r="B36" s="328"/>
      <c r="C36" s="328"/>
      <c r="D36" s="328"/>
      <c r="E36" s="328"/>
      <c r="F36" s="328"/>
      <c r="G36" s="328"/>
    </row>
    <row r="37" spans="1:7" ht="18" customHeight="1">
      <c r="A37" s="328"/>
      <c r="B37" s="328"/>
      <c r="C37" s="328"/>
      <c r="D37" s="328"/>
      <c r="E37" s="328"/>
      <c r="F37" s="328"/>
      <c r="G37" s="328"/>
    </row>
    <row r="38" spans="1:7" ht="18" customHeight="1">
      <c r="A38" s="328"/>
      <c r="B38" s="328"/>
      <c r="C38" s="328"/>
      <c r="D38" s="328"/>
      <c r="E38" s="328"/>
      <c r="F38" s="328"/>
      <c r="G38" s="328"/>
    </row>
    <row r="39" spans="1:7" ht="18" customHeight="1">
      <c r="A39" s="328"/>
      <c r="B39" s="328"/>
      <c r="C39" s="328"/>
      <c r="D39" s="328"/>
      <c r="E39" s="328"/>
      <c r="F39" s="328"/>
      <c r="G39" s="328"/>
    </row>
    <row r="40" spans="1:7" ht="18" customHeight="1">
      <c r="A40" s="328"/>
      <c r="B40" s="328"/>
      <c r="C40" s="328"/>
      <c r="D40" s="328"/>
      <c r="E40" s="328"/>
      <c r="F40" s="328"/>
      <c r="G40" s="328"/>
    </row>
    <row r="41" spans="1:7" ht="18" customHeight="1">
      <c r="A41" s="328"/>
      <c r="B41" s="328"/>
      <c r="C41" s="328"/>
      <c r="D41" s="328"/>
      <c r="E41" s="328"/>
      <c r="F41" s="328"/>
      <c r="G41" s="328"/>
    </row>
    <row r="42" spans="1:7" ht="18" customHeight="1">
      <c r="A42" s="328"/>
      <c r="B42" s="328"/>
      <c r="C42" s="328"/>
      <c r="D42" s="328"/>
      <c r="E42" s="328"/>
      <c r="F42" s="328"/>
      <c r="G42" s="328"/>
    </row>
    <row r="43" spans="1:7" ht="18" customHeight="1">
      <c r="A43" s="328"/>
      <c r="B43" s="328"/>
      <c r="C43" s="328"/>
      <c r="D43" s="328"/>
      <c r="E43" s="328"/>
      <c r="F43" s="328"/>
      <c r="G43" s="328"/>
    </row>
    <row r="44" spans="1:7" ht="18" customHeight="1">
      <c r="A44" s="328"/>
      <c r="B44" s="328"/>
      <c r="C44" s="328"/>
      <c r="D44" s="328"/>
      <c r="E44" s="328"/>
      <c r="F44" s="328"/>
      <c r="G44" s="328"/>
    </row>
    <row r="45" spans="1:7" ht="18" customHeight="1">
      <c r="A45" s="328"/>
      <c r="B45" s="328"/>
      <c r="C45" s="328"/>
      <c r="D45" s="328"/>
      <c r="E45" s="328"/>
      <c r="F45" s="328"/>
      <c r="G45" s="328"/>
    </row>
    <row r="46" spans="1:7" ht="18" customHeight="1">
      <c r="A46" s="328"/>
      <c r="B46" s="328"/>
      <c r="C46" s="328"/>
      <c r="D46" s="328"/>
      <c r="E46" s="328"/>
      <c r="F46" s="328"/>
      <c r="G46" s="328"/>
    </row>
    <row r="47" spans="1:7" ht="18" customHeight="1">
      <c r="A47" s="328"/>
      <c r="B47" s="328"/>
      <c r="C47" s="328"/>
      <c r="D47" s="328"/>
      <c r="E47" s="328"/>
      <c r="F47" s="328"/>
      <c r="G47" s="328"/>
    </row>
    <row r="48" spans="1:7" ht="18" customHeight="1">
      <c r="A48" s="328"/>
      <c r="B48" s="328"/>
      <c r="C48" s="328"/>
      <c r="D48" s="328"/>
      <c r="E48" s="328"/>
      <c r="F48" s="328"/>
      <c r="G48" s="328"/>
    </row>
    <row r="49" spans="1:7" ht="18" customHeight="1">
      <c r="A49" s="328"/>
      <c r="B49" s="328"/>
      <c r="C49" s="328"/>
      <c r="D49" s="328"/>
      <c r="E49" s="328"/>
      <c r="F49" s="328"/>
      <c r="G49" s="328"/>
    </row>
    <row r="50" spans="1:7" ht="18" customHeight="1">
      <c r="A50" s="328"/>
      <c r="B50" s="328"/>
      <c r="C50" s="328"/>
      <c r="D50" s="328"/>
      <c r="E50" s="328"/>
      <c r="F50" s="328"/>
      <c r="G50" s="328"/>
    </row>
    <row r="51" spans="1:7" ht="18" customHeight="1">
      <c r="A51" s="328"/>
      <c r="B51" s="328"/>
      <c r="C51" s="328"/>
      <c r="D51" s="328"/>
      <c r="E51" s="328"/>
      <c r="F51" s="328"/>
      <c r="G51" s="328"/>
    </row>
    <row r="52" spans="1:7" ht="18" customHeight="1">
      <c r="A52" s="328"/>
      <c r="B52" s="328"/>
      <c r="C52" s="328"/>
      <c r="D52" s="328"/>
      <c r="E52" s="328"/>
      <c r="F52" s="328"/>
      <c r="G52" s="328"/>
    </row>
    <row r="53" spans="1:7" ht="18" customHeight="1">
      <c r="A53" s="328"/>
      <c r="B53" s="328"/>
      <c r="C53" s="328"/>
      <c r="D53" s="328"/>
      <c r="E53" s="328"/>
      <c r="F53" s="328"/>
      <c r="G53" s="328"/>
    </row>
    <row r="54" spans="1:7" ht="18" customHeight="1">
      <c r="A54" s="328"/>
      <c r="B54" s="328"/>
      <c r="C54" s="328"/>
      <c r="D54" s="328"/>
      <c r="E54" s="328"/>
      <c r="F54" s="328"/>
      <c r="G54" s="328"/>
    </row>
    <row r="55" spans="1:7" ht="18" customHeight="1">
      <c r="A55" s="328"/>
      <c r="B55" s="328"/>
      <c r="C55" s="328"/>
      <c r="D55" s="328"/>
      <c r="E55" s="328"/>
      <c r="F55" s="328"/>
      <c r="G55" s="328"/>
    </row>
  </sheetData>
  <sheetProtection/>
  <mergeCells count="2">
    <mergeCell ref="A2:G2"/>
    <mergeCell ref="E3:G3"/>
  </mergeCells>
  <printOptions horizontalCentered="1"/>
  <pageMargins left="0.71" right="0.75" top="0.79" bottom="0.71" header="0.28" footer="0.35"/>
  <pageSetup firstPageNumber="87" useFirstPageNumber="1" horizontalDpi="600" verticalDpi="600" orientation="portrait" paperSize="9" scale="85"/>
  <headerFooter alignWithMargins="0">
    <oddFooter>&amp;R&amp;"Times New Roman,常规"&amp;12—  &amp;P  —</oddFooter>
  </headerFooter>
</worksheet>
</file>

<file path=xl/worksheets/sheet12.xml><?xml version="1.0" encoding="utf-8"?>
<worksheet xmlns="http://schemas.openxmlformats.org/spreadsheetml/2006/main" xmlns:r="http://schemas.openxmlformats.org/officeDocument/2006/relationships">
  <sheetPr>
    <tabColor indexed="16"/>
    <pageSetUpPr fitToPage="1"/>
  </sheetPr>
  <dimension ref="A1:IV29"/>
  <sheetViews>
    <sheetView showZeros="0" workbookViewId="0" topLeftCell="A1">
      <selection activeCell="A2" sqref="A2:F2"/>
    </sheetView>
  </sheetViews>
  <sheetFormatPr defaultColWidth="9.00390625" defaultRowHeight="13.5"/>
  <cols>
    <col min="1" max="1" width="47.50390625" style="234" customWidth="1"/>
    <col min="2" max="2" width="9.00390625" style="234" customWidth="1"/>
    <col min="3" max="3" width="8.875" style="234" customWidth="1"/>
    <col min="4" max="4" width="8.75390625" style="234" customWidth="1"/>
    <col min="5" max="5" width="8.50390625" style="234" customWidth="1"/>
    <col min="6" max="6" width="10.00390625" style="234" customWidth="1"/>
    <col min="7" max="7" width="9.625" style="234" hidden="1" customWidth="1"/>
    <col min="8" max="8" width="9.50390625" style="234" customWidth="1"/>
    <col min="9" max="240" width="9.00390625" style="234" customWidth="1"/>
    <col min="241" max="16384" width="9.00390625" style="111" customWidth="1"/>
  </cols>
  <sheetData>
    <row r="1" spans="1:240" ht="30" customHeight="1">
      <c r="A1" s="272" t="s">
        <v>1236</v>
      </c>
      <c r="B1" s="294"/>
      <c r="C1" s="294"/>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row>
    <row r="2" spans="1:240" ht="28.5" customHeight="1">
      <c r="A2" s="296" t="s">
        <v>1237</v>
      </c>
      <c r="B2" s="296"/>
      <c r="C2" s="296"/>
      <c r="D2" s="296"/>
      <c r="E2" s="296"/>
      <c r="F2" s="296"/>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row>
    <row r="3" spans="1:240" ht="18" customHeight="1">
      <c r="A3" s="295"/>
      <c r="B3" s="295"/>
      <c r="C3" s="295"/>
      <c r="D3" s="295"/>
      <c r="E3" s="297" t="s">
        <v>8</v>
      </c>
      <c r="F3" s="297"/>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row>
    <row r="4" spans="1:240" ht="33.75" customHeight="1">
      <c r="A4" s="228" t="s">
        <v>866</v>
      </c>
      <c r="B4" s="298" t="s">
        <v>1238</v>
      </c>
      <c r="C4" s="298" t="s">
        <v>1239</v>
      </c>
      <c r="D4" s="298" t="s">
        <v>12</v>
      </c>
      <c r="E4" s="299" t="s">
        <v>47</v>
      </c>
      <c r="F4" s="299" t="s">
        <v>1240</v>
      </c>
      <c r="G4" s="294" t="s">
        <v>1015</v>
      </c>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row>
    <row r="5" spans="1:256" s="292" customFormat="1" ht="27.75" customHeight="1">
      <c r="A5" s="300" t="s">
        <v>1241</v>
      </c>
      <c r="B5" s="37"/>
      <c r="C5" s="30">
        <f aca="true" t="shared" si="0" ref="C5:G5">SUM(C6:C7)</f>
        <v>919</v>
      </c>
      <c r="D5" s="30">
        <f t="shared" si="0"/>
        <v>919</v>
      </c>
      <c r="E5" s="126">
        <f aca="true" t="shared" si="1" ref="E5:E9">D5/C5*100</f>
        <v>100</v>
      </c>
      <c r="F5" s="126">
        <f aca="true" t="shared" si="2" ref="F5:F9">(D5-G5)/G5*100</f>
        <v>-28.7044220325834</v>
      </c>
      <c r="G5" s="30">
        <f t="shared" si="0"/>
        <v>1289</v>
      </c>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c r="IH5" s="312"/>
      <c r="II5" s="312"/>
      <c r="IJ5" s="312"/>
      <c r="IK5" s="312"/>
      <c r="IL5" s="312"/>
      <c r="IM5" s="312"/>
      <c r="IN5" s="312"/>
      <c r="IO5" s="312"/>
      <c r="IP5" s="312"/>
      <c r="IQ5" s="312"/>
      <c r="IR5" s="312"/>
      <c r="IS5" s="312"/>
      <c r="IT5" s="312"/>
      <c r="IU5" s="312"/>
      <c r="IV5" s="312"/>
    </row>
    <row r="6" spans="1:256" s="292" customFormat="1" ht="27.75" customHeight="1">
      <c r="A6" s="302" t="s">
        <v>1242</v>
      </c>
      <c r="B6" s="37"/>
      <c r="C6" s="37">
        <v>384</v>
      </c>
      <c r="D6" s="37">
        <v>384</v>
      </c>
      <c r="E6" s="126">
        <f t="shared" si="1"/>
        <v>100</v>
      </c>
      <c r="F6" s="126">
        <f t="shared" si="2"/>
        <v>-1.2853470437017995</v>
      </c>
      <c r="G6" s="303">
        <v>389</v>
      </c>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c r="IK6" s="312"/>
      <c r="IL6" s="312"/>
      <c r="IM6" s="312"/>
      <c r="IN6" s="312"/>
      <c r="IO6" s="312"/>
      <c r="IP6" s="312"/>
      <c r="IQ6" s="312"/>
      <c r="IR6" s="312"/>
      <c r="IS6" s="312"/>
      <c r="IT6" s="312"/>
      <c r="IU6" s="312"/>
      <c r="IV6" s="312"/>
    </row>
    <row r="7" spans="1:256" s="292" customFormat="1" ht="27.75" customHeight="1">
      <c r="A7" s="302" t="s">
        <v>1243</v>
      </c>
      <c r="B7" s="37"/>
      <c r="C7" s="37">
        <v>535</v>
      </c>
      <c r="D7" s="37">
        <v>535</v>
      </c>
      <c r="E7" s="126">
        <f t="shared" si="1"/>
        <v>100</v>
      </c>
      <c r="F7" s="126">
        <f t="shared" si="2"/>
        <v>-40.55555555555556</v>
      </c>
      <c r="G7" s="303">
        <v>900</v>
      </c>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01"/>
      <c r="DE7" s="301"/>
      <c r="DF7" s="301"/>
      <c r="DG7" s="301"/>
      <c r="DH7" s="301"/>
      <c r="DI7" s="301"/>
      <c r="DJ7" s="301"/>
      <c r="DK7" s="301"/>
      <c r="DL7" s="301"/>
      <c r="DM7" s="301"/>
      <c r="DN7" s="301"/>
      <c r="DO7" s="301"/>
      <c r="DP7" s="301"/>
      <c r="DQ7" s="301"/>
      <c r="DR7" s="301"/>
      <c r="DS7" s="301"/>
      <c r="DT7" s="301"/>
      <c r="DU7" s="301"/>
      <c r="DV7" s="301"/>
      <c r="DW7" s="301"/>
      <c r="DX7" s="301"/>
      <c r="DY7" s="301"/>
      <c r="DZ7" s="301"/>
      <c r="EA7" s="301"/>
      <c r="EB7" s="301"/>
      <c r="EC7" s="301"/>
      <c r="ED7" s="301"/>
      <c r="EE7" s="301"/>
      <c r="EF7" s="301"/>
      <c r="EG7" s="301"/>
      <c r="EH7" s="301"/>
      <c r="EI7" s="301"/>
      <c r="EJ7" s="301"/>
      <c r="EK7" s="301"/>
      <c r="EL7" s="301"/>
      <c r="EM7" s="301"/>
      <c r="EN7" s="301"/>
      <c r="EO7" s="301"/>
      <c r="EP7" s="301"/>
      <c r="EQ7" s="301"/>
      <c r="ER7" s="301"/>
      <c r="ES7" s="301"/>
      <c r="ET7" s="301"/>
      <c r="EU7" s="301"/>
      <c r="EV7" s="301"/>
      <c r="EW7" s="301"/>
      <c r="EX7" s="301"/>
      <c r="EY7" s="301"/>
      <c r="EZ7" s="301"/>
      <c r="FA7" s="301"/>
      <c r="FB7" s="301"/>
      <c r="FC7" s="301"/>
      <c r="FD7" s="301"/>
      <c r="FE7" s="301"/>
      <c r="FF7" s="301"/>
      <c r="FG7" s="301"/>
      <c r="FH7" s="301"/>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c r="IH7" s="312"/>
      <c r="II7" s="312"/>
      <c r="IJ7" s="312"/>
      <c r="IK7" s="312"/>
      <c r="IL7" s="312"/>
      <c r="IM7" s="312"/>
      <c r="IN7" s="312"/>
      <c r="IO7" s="312"/>
      <c r="IP7" s="312"/>
      <c r="IQ7" s="312"/>
      <c r="IR7" s="312"/>
      <c r="IS7" s="312"/>
      <c r="IT7" s="312"/>
      <c r="IU7" s="312"/>
      <c r="IV7" s="312"/>
    </row>
    <row r="8" spans="1:256" s="292" customFormat="1" ht="27.75" customHeight="1">
      <c r="A8" s="304" t="s">
        <v>1244</v>
      </c>
      <c r="B8" s="30">
        <f aca="true" t="shared" si="3" ref="B8:G8">SUM(B9:B10)</f>
        <v>524</v>
      </c>
      <c r="C8" s="30">
        <f t="shared" si="3"/>
        <v>3352</v>
      </c>
      <c r="D8" s="30">
        <f t="shared" si="3"/>
        <v>3352</v>
      </c>
      <c r="E8" s="126">
        <f t="shared" si="1"/>
        <v>100</v>
      </c>
      <c r="F8" s="126">
        <f t="shared" si="2"/>
        <v>793.8666666666667</v>
      </c>
      <c r="G8" s="303">
        <f t="shared" si="3"/>
        <v>375</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c r="FF8" s="301"/>
      <c r="FG8" s="301"/>
      <c r="FH8" s="301"/>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c r="IO8" s="312"/>
      <c r="IP8" s="312"/>
      <c r="IQ8" s="312"/>
      <c r="IR8" s="312"/>
      <c r="IS8" s="312"/>
      <c r="IT8" s="312"/>
      <c r="IU8" s="312"/>
      <c r="IV8" s="312"/>
    </row>
    <row r="9" spans="1:256" s="292" customFormat="1" ht="27.75" customHeight="1">
      <c r="A9" s="302" t="s">
        <v>1245</v>
      </c>
      <c r="B9" s="37">
        <v>524</v>
      </c>
      <c r="C9" s="37">
        <v>3352</v>
      </c>
      <c r="D9" s="37">
        <v>3352</v>
      </c>
      <c r="E9" s="126">
        <f t="shared" si="1"/>
        <v>100</v>
      </c>
      <c r="F9" s="126">
        <f t="shared" si="2"/>
        <v>793.8666666666667</v>
      </c>
      <c r="G9" s="303">
        <v>375</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1"/>
      <c r="DG9" s="301"/>
      <c r="DH9" s="301"/>
      <c r="DI9" s="301"/>
      <c r="DJ9" s="301"/>
      <c r="DK9" s="301"/>
      <c r="DL9" s="301"/>
      <c r="DM9" s="301"/>
      <c r="DN9" s="301"/>
      <c r="DO9" s="301"/>
      <c r="DP9" s="301"/>
      <c r="DQ9" s="301"/>
      <c r="DR9" s="301"/>
      <c r="DS9" s="301"/>
      <c r="DT9" s="301"/>
      <c r="DU9" s="301"/>
      <c r="DV9" s="301"/>
      <c r="DW9" s="301"/>
      <c r="DX9" s="301"/>
      <c r="DY9" s="301"/>
      <c r="DZ9" s="301"/>
      <c r="EA9" s="301"/>
      <c r="EB9" s="301"/>
      <c r="EC9" s="301"/>
      <c r="ED9" s="301"/>
      <c r="EE9" s="301"/>
      <c r="EF9" s="301"/>
      <c r="EG9" s="301"/>
      <c r="EH9" s="301"/>
      <c r="EI9" s="301"/>
      <c r="EJ9" s="301"/>
      <c r="EK9" s="301"/>
      <c r="EL9" s="301"/>
      <c r="EM9" s="301"/>
      <c r="EN9" s="301"/>
      <c r="EO9" s="301"/>
      <c r="EP9" s="301"/>
      <c r="EQ9" s="301"/>
      <c r="ER9" s="301"/>
      <c r="ES9" s="301"/>
      <c r="ET9" s="301"/>
      <c r="EU9" s="301"/>
      <c r="EV9" s="301"/>
      <c r="EW9" s="301"/>
      <c r="EX9" s="301"/>
      <c r="EY9" s="301"/>
      <c r="EZ9" s="301"/>
      <c r="FA9" s="301"/>
      <c r="FB9" s="301"/>
      <c r="FC9" s="301"/>
      <c r="FD9" s="301"/>
      <c r="FE9" s="301"/>
      <c r="FF9" s="301"/>
      <c r="FG9" s="301"/>
      <c r="FH9" s="301"/>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c r="IN9" s="312"/>
      <c r="IO9" s="312"/>
      <c r="IP9" s="312"/>
      <c r="IQ9" s="312"/>
      <c r="IR9" s="312"/>
      <c r="IS9" s="312"/>
      <c r="IT9" s="312"/>
      <c r="IU9" s="312"/>
      <c r="IV9" s="312"/>
    </row>
    <row r="10" spans="1:256" s="292" customFormat="1" ht="27.75" customHeight="1">
      <c r="A10" s="302" t="s">
        <v>1246</v>
      </c>
      <c r="B10" s="37"/>
      <c r="C10" s="37"/>
      <c r="D10" s="37"/>
      <c r="E10" s="126"/>
      <c r="F10" s="126"/>
      <c r="G10" s="303"/>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c r="EF10" s="301"/>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c r="FF10" s="301"/>
      <c r="FG10" s="301"/>
      <c r="FH10" s="301"/>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c r="IH10" s="312"/>
      <c r="II10" s="312"/>
      <c r="IJ10" s="312"/>
      <c r="IK10" s="312"/>
      <c r="IL10" s="312"/>
      <c r="IM10" s="312"/>
      <c r="IN10" s="312"/>
      <c r="IO10" s="312"/>
      <c r="IP10" s="312"/>
      <c r="IQ10" s="312"/>
      <c r="IR10" s="312"/>
      <c r="IS10" s="312"/>
      <c r="IT10" s="312"/>
      <c r="IU10" s="312"/>
      <c r="IV10" s="312"/>
    </row>
    <row r="11" spans="1:256" s="292" customFormat="1" ht="27.75" customHeight="1">
      <c r="A11" s="300" t="s">
        <v>1247</v>
      </c>
      <c r="B11" s="37"/>
      <c r="C11" s="37"/>
      <c r="D11" s="37"/>
      <c r="E11" s="126"/>
      <c r="F11" s="126"/>
      <c r="G11" s="303"/>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01"/>
      <c r="DE11" s="301"/>
      <c r="DF11" s="301"/>
      <c r="DG11" s="301"/>
      <c r="DH11" s="301"/>
      <c r="DI11" s="301"/>
      <c r="DJ11" s="301"/>
      <c r="DK11" s="301"/>
      <c r="DL11" s="301"/>
      <c r="DM11" s="301"/>
      <c r="DN11" s="301"/>
      <c r="DO11" s="301"/>
      <c r="DP11" s="301"/>
      <c r="DQ11" s="301"/>
      <c r="DR11" s="301"/>
      <c r="DS11" s="301"/>
      <c r="DT11" s="301"/>
      <c r="DU11" s="301"/>
      <c r="DV11" s="301"/>
      <c r="DW11" s="301"/>
      <c r="DX11" s="301"/>
      <c r="DY11" s="301"/>
      <c r="DZ11" s="301"/>
      <c r="EA11" s="301"/>
      <c r="EB11" s="301"/>
      <c r="EC11" s="301"/>
      <c r="ED11" s="301"/>
      <c r="EE11" s="301"/>
      <c r="EF11" s="301"/>
      <c r="EG11" s="301"/>
      <c r="EH11" s="301"/>
      <c r="EI11" s="301"/>
      <c r="EJ11" s="301"/>
      <c r="EK11" s="301"/>
      <c r="EL11" s="301"/>
      <c r="EM11" s="301"/>
      <c r="EN11" s="301"/>
      <c r="EO11" s="301"/>
      <c r="EP11" s="301"/>
      <c r="EQ11" s="301"/>
      <c r="ER11" s="301"/>
      <c r="ES11" s="301"/>
      <c r="ET11" s="301"/>
      <c r="EU11" s="301"/>
      <c r="EV11" s="301"/>
      <c r="EW11" s="301"/>
      <c r="EX11" s="301"/>
      <c r="EY11" s="301"/>
      <c r="EZ11" s="301"/>
      <c r="FA11" s="301"/>
      <c r="FB11" s="301"/>
      <c r="FC11" s="301"/>
      <c r="FD11" s="301"/>
      <c r="FE11" s="301"/>
      <c r="FF11" s="301"/>
      <c r="FG11" s="301"/>
      <c r="FH11" s="301"/>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c r="IH11" s="312"/>
      <c r="II11" s="312"/>
      <c r="IJ11" s="312"/>
      <c r="IK11" s="312"/>
      <c r="IL11" s="312"/>
      <c r="IM11" s="312"/>
      <c r="IN11" s="312"/>
      <c r="IO11" s="312"/>
      <c r="IP11" s="312"/>
      <c r="IQ11" s="312"/>
      <c r="IR11" s="312"/>
      <c r="IS11" s="312"/>
      <c r="IT11" s="312"/>
      <c r="IU11" s="312"/>
      <c r="IV11" s="312"/>
    </row>
    <row r="12" spans="1:256" s="292" customFormat="1" ht="27.75" customHeight="1">
      <c r="A12" s="300" t="s">
        <v>1248</v>
      </c>
      <c r="B12" s="30">
        <f>SUM(B13:B19)</f>
        <v>509254</v>
      </c>
      <c r="C12" s="30">
        <f>SUM(C13:C19)</f>
        <v>715180</v>
      </c>
      <c r="D12" s="30">
        <f>SUM(D13:D19)</f>
        <v>709468</v>
      </c>
      <c r="E12" s="124">
        <f aca="true" t="shared" si="4" ref="E12:E22">D12/C12*100</f>
        <v>99.20131994742583</v>
      </c>
      <c r="F12" s="124">
        <f aca="true" t="shared" si="5" ref="F12:F22">(D12-G12)/G12*100</f>
        <v>-4.5861244887831525</v>
      </c>
      <c r="G12" s="303">
        <f>SUM(G13:G17)</f>
        <v>743569</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c r="IH12" s="312"/>
      <c r="II12" s="312"/>
      <c r="IJ12" s="312"/>
      <c r="IK12" s="312"/>
      <c r="IL12" s="312"/>
      <c r="IM12" s="312"/>
      <c r="IN12" s="312"/>
      <c r="IO12" s="312"/>
      <c r="IP12" s="312"/>
      <c r="IQ12" s="312"/>
      <c r="IR12" s="312"/>
      <c r="IS12" s="312"/>
      <c r="IT12" s="312"/>
      <c r="IU12" s="312"/>
      <c r="IV12" s="312"/>
    </row>
    <row r="13" spans="1:256" s="292" customFormat="1" ht="27.75" customHeight="1">
      <c r="A13" s="305" t="s">
        <v>1249</v>
      </c>
      <c r="B13" s="37">
        <v>469184</v>
      </c>
      <c r="C13" s="37">
        <v>524357</v>
      </c>
      <c r="D13" s="37">
        <v>521151</v>
      </c>
      <c r="E13" s="126">
        <f t="shared" si="4"/>
        <v>99.38858449491472</v>
      </c>
      <c r="F13" s="126">
        <f t="shared" si="5"/>
        <v>-24.834821538031072</v>
      </c>
      <c r="G13" s="303">
        <v>693341</v>
      </c>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c r="DT13" s="301"/>
      <c r="DU13" s="301"/>
      <c r="DV13" s="301"/>
      <c r="DW13" s="301"/>
      <c r="DX13" s="301"/>
      <c r="DY13" s="301"/>
      <c r="DZ13" s="301"/>
      <c r="EA13" s="301"/>
      <c r="EB13" s="301"/>
      <c r="EC13" s="301"/>
      <c r="ED13" s="301"/>
      <c r="EE13" s="301"/>
      <c r="EF13" s="301"/>
      <c r="EG13" s="301"/>
      <c r="EH13" s="301"/>
      <c r="EI13" s="301"/>
      <c r="EJ13" s="301"/>
      <c r="EK13" s="301"/>
      <c r="EL13" s="301"/>
      <c r="EM13" s="301"/>
      <c r="EN13" s="301"/>
      <c r="EO13" s="301"/>
      <c r="EP13" s="301"/>
      <c r="EQ13" s="301"/>
      <c r="ER13" s="301"/>
      <c r="ES13" s="301"/>
      <c r="ET13" s="301"/>
      <c r="EU13" s="301"/>
      <c r="EV13" s="301"/>
      <c r="EW13" s="301"/>
      <c r="EX13" s="301"/>
      <c r="EY13" s="301"/>
      <c r="EZ13" s="301"/>
      <c r="FA13" s="301"/>
      <c r="FB13" s="301"/>
      <c r="FC13" s="301"/>
      <c r="FD13" s="301"/>
      <c r="FE13" s="301"/>
      <c r="FF13" s="301"/>
      <c r="FG13" s="301"/>
      <c r="FH13" s="301"/>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c r="IH13" s="312"/>
      <c r="II13" s="312"/>
      <c r="IJ13" s="312"/>
      <c r="IK13" s="312"/>
      <c r="IL13" s="312"/>
      <c r="IM13" s="312"/>
      <c r="IN13" s="312"/>
      <c r="IO13" s="312"/>
      <c r="IP13" s="312"/>
      <c r="IQ13" s="312"/>
      <c r="IR13" s="312"/>
      <c r="IS13" s="312"/>
      <c r="IT13" s="312"/>
      <c r="IU13" s="312"/>
      <c r="IV13" s="312"/>
    </row>
    <row r="14" spans="1:256" s="292" customFormat="1" ht="27.75" customHeight="1">
      <c r="A14" s="306" t="s">
        <v>1250</v>
      </c>
      <c r="B14" s="37">
        <v>24700</v>
      </c>
      <c r="C14" s="37">
        <v>7283</v>
      </c>
      <c r="D14" s="37">
        <v>7283</v>
      </c>
      <c r="E14" s="126">
        <f t="shared" si="4"/>
        <v>100</v>
      </c>
      <c r="F14" s="126">
        <f t="shared" si="5"/>
        <v>-72.61721246757153</v>
      </c>
      <c r="G14" s="303">
        <v>26597</v>
      </c>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01"/>
      <c r="DE14" s="301"/>
      <c r="DF14" s="301"/>
      <c r="DG14" s="301"/>
      <c r="DH14" s="301"/>
      <c r="DI14" s="301"/>
      <c r="DJ14" s="301"/>
      <c r="DK14" s="301"/>
      <c r="DL14" s="301"/>
      <c r="DM14" s="301"/>
      <c r="DN14" s="301"/>
      <c r="DO14" s="301"/>
      <c r="DP14" s="301"/>
      <c r="DQ14" s="301"/>
      <c r="DR14" s="301"/>
      <c r="DS14" s="301"/>
      <c r="DT14" s="301"/>
      <c r="DU14" s="301"/>
      <c r="DV14" s="301"/>
      <c r="DW14" s="301"/>
      <c r="DX14" s="301"/>
      <c r="DY14" s="301"/>
      <c r="DZ14" s="301"/>
      <c r="EA14" s="301"/>
      <c r="EB14" s="301"/>
      <c r="EC14" s="301"/>
      <c r="ED14" s="301"/>
      <c r="EE14" s="301"/>
      <c r="EF14" s="301"/>
      <c r="EG14" s="301"/>
      <c r="EH14" s="301"/>
      <c r="EI14" s="301"/>
      <c r="EJ14" s="301"/>
      <c r="EK14" s="301"/>
      <c r="EL14" s="301"/>
      <c r="EM14" s="301"/>
      <c r="EN14" s="301"/>
      <c r="EO14" s="301"/>
      <c r="EP14" s="301"/>
      <c r="EQ14" s="301"/>
      <c r="ER14" s="301"/>
      <c r="ES14" s="301"/>
      <c r="ET14" s="301"/>
      <c r="EU14" s="301"/>
      <c r="EV14" s="301"/>
      <c r="EW14" s="301"/>
      <c r="EX14" s="301"/>
      <c r="EY14" s="301"/>
      <c r="EZ14" s="301"/>
      <c r="FA14" s="301"/>
      <c r="FB14" s="301"/>
      <c r="FC14" s="301"/>
      <c r="FD14" s="301"/>
      <c r="FE14" s="301"/>
      <c r="FF14" s="301"/>
      <c r="FG14" s="301"/>
      <c r="FH14" s="301"/>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c r="IK14" s="312"/>
      <c r="IL14" s="312"/>
      <c r="IM14" s="312"/>
      <c r="IN14" s="312"/>
      <c r="IO14" s="312"/>
      <c r="IP14" s="312"/>
      <c r="IQ14" s="312"/>
      <c r="IR14" s="312"/>
      <c r="IS14" s="312"/>
      <c r="IT14" s="312"/>
      <c r="IU14" s="312"/>
      <c r="IV14" s="312"/>
    </row>
    <row r="15" spans="1:256" s="292" customFormat="1" ht="27.75" customHeight="1">
      <c r="A15" s="306" t="s">
        <v>1251</v>
      </c>
      <c r="B15" s="37">
        <v>870</v>
      </c>
      <c r="C15" s="37">
        <v>533</v>
      </c>
      <c r="D15" s="37">
        <v>533</v>
      </c>
      <c r="E15" s="126">
        <f t="shared" si="4"/>
        <v>100</v>
      </c>
      <c r="F15" s="126">
        <f t="shared" si="5"/>
        <v>-82.60443864229765</v>
      </c>
      <c r="G15" s="303">
        <v>3064</v>
      </c>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c r="IK15" s="312"/>
      <c r="IL15" s="312"/>
      <c r="IM15" s="312"/>
      <c r="IN15" s="312"/>
      <c r="IO15" s="312"/>
      <c r="IP15" s="312"/>
      <c r="IQ15" s="312"/>
      <c r="IR15" s="312"/>
      <c r="IS15" s="312"/>
      <c r="IT15" s="312"/>
      <c r="IU15" s="312"/>
      <c r="IV15" s="312"/>
    </row>
    <row r="16" spans="1:256" s="292" customFormat="1" ht="27.75" customHeight="1">
      <c r="A16" s="306" t="s">
        <v>1252</v>
      </c>
      <c r="B16" s="37">
        <v>11000</v>
      </c>
      <c r="C16" s="37">
        <v>20886</v>
      </c>
      <c r="D16" s="37">
        <v>18760</v>
      </c>
      <c r="E16" s="126">
        <f t="shared" si="4"/>
        <v>89.82093268217946</v>
      </c>
      <c r="F16" s="126">
        <f t="shared" si="5"/>
        <v>12.64561066410472</v>
      </c>
      <c r="G16" s="303">
        <v>16654</v>
      </c>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c r="IK16" s="312"/>
      <c r="IL16" s="312"/>
      <c r="IM16" s="312"/>
      <c r="IN16" s="312"/>
      <c r="IO16" s="312"/>
      <c r="IP16" s="312"/>
      <c r="IQ16" s="312"/>
      <c r="IR16" s="312"/>
      <c r="IS16" s="312"/>
      <c r="IT16" s="312"/>
      <c r="IU16" s="312"/>
      <c r="IV16" s="312"/>
    </row>
    <row r="17" spans="1:256" s="292" customFormat="1" ht="27.75" customHeight="1">
      <c r="A17" s="306" t="s">
        <v>1253</v>
      </c>
      <c r="B17" s="37">
        <v>3500</v>
      </c>
      <c r="C17" s="37">
        <v>5471</v>
      </c>
      <c r="D17" s="37">
        <v>5091</v>
      </c>
      <c r="E17" s="126">
        <f t="shared" si="4"/>
        <v>93.05428623651983</v>
      </c>
      <c r="F17" s="126">
        <f t="shared" si="5"/>
        <v>30.104778941988243</v>
      </c>
      <c r="G17" s="303">
        <v>3913</v>
      </c>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c r="IK17" s="312"/>
      <c r="IL17" s="312"/>
      <c r="IM17" s="312"/>
      <c r="IN17" s="312"/>
      <c r="IO17" s="312"/>
      <c r="IP17" s="312"/>
      <c r="IQ17" s="312"/>
      <c r="IR17" s="312"/>
      <c r="IS17" s="312"/>
      <c r="IT17" s="312"/>
      <c r="IU17" s="312"/>
      <c r="IV17" s="312"/>
    </row>
    <row r="18" spans="1:256" s="292" customFormat="1" ht="27.75" customHeight="1">
      <c r="A18" s="306" t="s">
        <v>1254</v>
      </c>
      <c r="B18" s="37"/>
      <c r="C18" s="37">
        <v>122000</v>
      </c>
      <c r="D18" s="37">
        <v>122000</v>
      </c>
      <c r="E18" s="126">
        <f t="shared" si="4"/>
        <v>100</v>
      </c>
      <c r="F18" s="126"/>
      <c r="G18" s="303"/>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row>
    <row r="19" spans="1:256" s="292" customFormat="1" ht="27.75" customHeight="1">
      <c r="A19" s="306" t="s">
        <v>1255</v>
      </c>
      <c r="B19" s="37"/>
      <c r="C19" s="37">
        <v>34650</v>
      </c>
      <c r="D19" s="37">
        <v>34650</v>
      </c>
      <c r="E19" s="126">
        <f t="shared" si="4"/>
        <v>100</v>
      </c>
      <c r="F19" s="126"/>
      <c r="G19" s="303"/>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row>
    <row r="20" spans="1:256" s="292" customFormat="1" ht="27.75" customHeight="1">
      <c r="A20" s="300" t="s">
        <v>1256</v>
      </c>
      <c r="B20" s="30">
        <f aca="true" t="shared" si="6" ref="B20:G20">SUM(B21:B22)</f>
        <v>627</v>
      </c>
      <c r="C20" s="30">
        <f t="shared" si="6"/>
        <v>2536</v>
      </c>
      <c r="D20" s="30">
        <f t="shared" si="6"/>
        <v>2536</v>
      </c>
      <c r="E20" s="124">
        <f t="shared" si="4"/>
        <v>100</v>
      </c>
      <c r="F20" s="124">
        <f t="shared" si="5"/>
        <v>-67.77636594663278</v>
      </c>
      <c r="G20" s="303">
        <f t="shared" si="6"/>
        <v>7870</v>
      </c>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row>
    <row r="21" spans="1:256" s="292" customFormat="1" ht="27.75" customHeight="1">
      <c r="A21" s="307" t="s">
        <v>1257</v>
      </c>
      <c r="B21" s="37"/>
      <c r="C21" s="37"/>
      <c r="D21" s="37"/>
      <c r="E21" s="126"/>
      <c r="F21" s="126"/>
      <c r="G21" s="303">
        <v>335</v>
      </c>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1:256" s="292" customFormat="1" ht="27.75" customHeight="1">
      <c r="A22" s="251" t="s">
        <v>1258</v>
      </c>
      <c r="B22" s="37">
        <v>627</v>
      </c>
      <c r="C22" s="37">
        <v>2536</v>
      </c>
      <c r="D22" s="37">
        <v>2536</v>
      </c>
      <c r="E22" s="126">
        <f t="shared" si="4"/>
        <v>100</v>
      </c>
      <c r="F22" s="126">
        <f t="shared" si="5"/>
        <v>-66.3437292634373</v>
      </c>
      <c r="G22" s="303">
        <v>7535</v>
      </c>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312"/>
      <c r="GF22" s="312"/>
      <c r="GG22" s="312"/>
      <c r="GH22" s="312"/>
      <c r="GI22" s="312"/>
      <c r="GJ22" s="312"/>
      <c r="GK22" s="312"/>
      <c r="GL22" s="312"/>
      <c r="GM22" s="312"/>
      <c r="GN22" s="312"/>
      <c r="GO22" s="312"/>
      <c r="GP22" s="312"/>
      <c r="GQ22" s="312"/>
      <c r="GR22" s="312"/>
      <c r="GS22" s="312"/>
      <c r="GT22" s="312"/>
      <c r="GU22" s="312"/>
      <c r="GV22" s="312"/>
      <c r="GW22" s="312"/>
      <c r="GX22" s="312"/>
      <c r="GY22" s="312"/>
      <c r="GZ22" s="312"/>
      <c r="HA22" s="312"/>
      <c r="HB22" s="312"/>
      <c r="HC22" s="312"/>
      <c r="HD22" s="312"/>
      <c r="HE22" s="312"/>
      <c r="HF22" s="312"/>
      <c r="HG22" s="312"/>
      <c r="HH22" s="312"/>
      <c r="HI22" s="312"/>
      <c r="HJ22" s="312"/>
      <c r="HK22" s="312"/>
      <c r="HL22" s="312"/>
      <c r="HM22" s="312"/>
      <c r="HN22" s="312"/>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c r="IO22" s="312"/>
      <c r="IP22" s="312"/>
      <c r="IQ22" s="312"/>
      <c r="IR22" s="312"/>
      <c r="IS22" s="312"/>
      <c r="IT22" s="312"/>
      <c r="IU22" s="312"/>
      <c r="IV22" s="312"/>
    </row>
    <row r="23" spans="1:256" s="292" customFormat="1" ht="27.75" customHeight="1">
      <c r="A23" s="251" t="s">
        <v>1259</v>
      </c>
      <c r="B23" s="37"/>
      <c r="C23" s="37"/>
      <c r="D23" s="37"/>
      <c r="E23" s="126"/>
      <c r="F23" s="126"/>
      <c r="G23" s="303"/>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12"/>
      <c r="FJ23" s="312"/>
      <c r="FK23" s="312"/>
      <c r="FL23" s="312"/>
      <c r="FM23" s="312"/>
      <c r="FN23" s="312"/>
      <c r="FO23" s="312"/>
      <c r="FP23" s="312"/>
      <c r="FQ23" s="312"/>
      <c r="FR23" s="312"/>
      <c r="FS23" s="312"/>
      <c r="FT23" s="312"/>
      <c r="FU23" s="312"/>
      <c r="FV23" s="312"/>
      <c r="FW23" s="312"/>
      <c r="FX23" s="312"/>
      <c r="FY23" s="312"/>
      <c r="FZ23" s="312"/>
      <c r="GA23" s="312"/>
      <c r="GB23" s="312"/>
      <c r="GC23" s="312"/>
      <c r="GD23" s="312"/>
      <c r="GE23" s="312"/>
      <c r="GF23" s="312"/>
      <c r="GG23" s="312"/>
      <c r="GH23" s="312"/>
      <c r="GI23" s="312"/>
      <c r="GJ23" s="312"/>
      <c r="GK23" s="312"/>
      <c r="GL23" s="312"/>
      <c r="GM23" s="312"/>
      <c r="GN23" s="312"/>
      <c r="GO23" s="312"/>
      <c r="GP23" s="312"/>
      <c r="GQ23" s="312"/>
      <c r="GR23" s="312"/>
      <c r="GS23" s="312"/>
      <c r="GT23" s="312"/>
      <c r="GU23" s="312"/>
      <c r="GV23" s="312"/>
      <c r="GW23" s="312"/>
      <c r="GX23" s="312"/>
      <c r="GY23" s="312"/>
      <c r="GZ23" s="312"/>
      <c r="HA23" s="312"/>
      <c r="HB23" s="312"/>
      <c r="HC23" s="312"/>
      <c r="HD23" s="312"/>
      <c r="HE23" s="312"/>
      <c r="HF23" s="312"/>
      <c r="HG23" s="312"/>
      <c r="HH23" s="312"/>
      <c r="HI23" s="312"/>
      <c r="HJ23" s="312"/>
      <c r="HK23" s="312"/>
      <c r="HL23" s="312"/>
      <c r="HM23" s="312"/>
      <c r="HN23" s="312"/>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c r="IO23" s="312"/>
      <c r="IP23" s="312"/>
      <c r="IQ23" s="312"/>
      <c r="IR23" s="312"/>
      <c r="IS23" s="312"/>
      <c r="IT23" s="312"/>
      <c r="IU23" s="312"/>
      <c r="IV23" s="312"/>
    </row>
    <row r="24" spans="1:256" s="292" customFormat="1" ht="27.75" customHeight="1">
      <c r="A24" s="308" t="s">
        <v>1260</v>
      </c>
      <c r="B24" s="30">
        <f aca="true" t="shared" si="7" ref="B24:G24">SUM(B25:B26)</f>
        <v>5951</v>
      </c>
      <c r="C24" s="30">
        <f t="shared" si="7"/>
        <v>40620</v>
      </c>
      <c r="D24" s="30">
        <f t="shared" si="7"/>
        <v>38947</v>
      </c>
      <c r="E24" s="124">
        <f aca="true" t="shared" si="8" ref="E24:E29">D24/C24*100</f>
        <v>95.88133924175283</v>
      </c>
      <c r="F24" s="124">
        <f aca="true" t="shared" si="9" ref="F24:F29">(D24-G24)/G24*100</f>
        <v>169.80949082092138</v>
      </c>
      <c r="G24" s="30">
        <f t="shared" si="7"/>
        <v>14435</v>
      </c>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12"/>
      <c r="FJ24" s="312"/>
      <c r="FK24" s="312"/>
      <c r="FL24" s="312"/>
      <c r="FM24" s="312"/>
      <c r="FN24" s="312"/>
      <c r="FO24" s="312"/>
      <c r="FP24" s="312"/>
      <c r="FQ24" s="312"/>
      <c r="FR24" s="312"/>
      <c r="FS24" s="312"/>
      <c r="FT24" s="312"/>
      <c r="FU24" s="312"/>
      <c r="FV24" s="312"/>
      <c r="FW24" s="312"/>
      <c r="FX24" s="312"/>
      <c r="FY24" s="312"/>
      <c r="FZ24" s="312"/>
      <c r="GA24" s="312"/>
      <c r="GB24" s="312"/>
      <c r="GC24" s="312"/>
      <c r="GD24" s="312"/>
      <c r="GE24" s="312"/>
      <c r="GF24" s="312"/>
      <c r="GG24" s="312"/>
      <c r="GH24" s="312"/>
      <c r="GI24" s="312"/>
      <c r="GJ24" s="312"/>
      <c r="GK24" s="312"/>
      <c r="GL24" s="312"/>
      <c r="GM24" s="312"/>
      <c r="GN24" s="312"/>
      <c r="GO24" s="312"/>
      <c r="GP24" s="312"/>
      <c r="GQ24" s="312"/>
      <c r="GR24" s="312"/>
      <c r="GS24" s="312"/>
      <c r="GT24" s="312"/>
      <c r="GU24" s="312"/>
      <c r="GV24" s="312"/>
      <c r="GW24" s="312"/>
      <c r="GX24" s="312"/>
      <c r="GY24" s="312"/>
      <c r="GZ24" s="312"/>
      <c r="HA24" s="312"/>
      <c r="HB24" s="312"/>
      <c r="HC24" s="312"/>
      <c r="HD24" s="312"/>
      <c r="HE24" s="312"/>
      <c r="HF24" s="312"/>
      <c r="HG24" s="312"/>
      <c r="HH24" s="312"/>
      <c r="HI24" s="312"/>
      <c r="HJ24" s="312"/>
      <c r="HK24" s="312"/>
      <c r="HL24" s="312"/>
      <c r="HM24" s="312"/>
      <c r="HN24" s="312"/>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c r="IO24" s="312"/>
      <c r="IP24" s="312"/>
      <c r="IQ24" s="312"/>
      <c r="IR24" s="312"/>
      <c r="IS24" s="312"/>
      <c r="IT24" s="312"/>
      <c r="IU24" s="312"/>
      <c r="IV24" s="312"/>
    </row>
    <row r="25" spans="1:256" s="292" customFormat="1" ht="27.75" customHeight="1">
      <c r="A25" s="251" t="s">
        <v>1261</v>
      </c>
      <c r="B25" s="37">
        <v>3613</v>
      </c>
      <c r="C25" s="37">
        <v>26176</v>
      </c>
      <c r="D25" s="37">
        <v>26176</v>
      </c>
      <c r="E25" s="126">
        <f t="shared" si="8"/>
        <v>100</v>
      </c>
      <c r="F25" s="126">
        <f t="shared" si="9"/>
        <v>273.46269082608075</v>
      </c>
      <c r="G25" s="303">
        <v>7009</v>
      </c>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12"/>
      <c r="FJ25" s="312"/>
      <c r="FK25" s="312"/>
      <c r="FL25" s="312"/>
      <c r="FM25" s="312"/>
      <c r="FN25" s="312"/>
      <c r="FO25" s="312"/>
      <c r="FP25" s="312"/>
      <c r="FQ25" s="312"/>
      <c r="FR25" s="312"/>
      <c r="FS25" s="312"/>
      <c r="FT25" s="312"/>
      <c r="FU25" s="312"/>
      <c r="FV25" s="312"/>
      <c r="FW25" s="312"/>
      <c r="FX25" s="312"/>
      <c r="FY25" s="312"/>
      <c r="FZ25" s="312"/>
      <c r="GA25" s="312"/>
      <c r="GB25" s="312"/>
      <c r="GC25" s="312"/>
      <c r="GD25" s="312"/>
      <c r="GE25" s="312"/>
      <c r="GF25" s="312"/>
      <c r="GG25" s="312"/>
      <c r="GH25" s="312"/>
      <c r="GI25" s="312"/>
      <c r="GJ25" s="312"/>
      <c r="GK25" s="312"/>
      <c r="GL25" s="312"/>
      <c r="GM25" s="312"/>
      <c r="GN25" s="312"/>
      <c r="GO25" s="312"/>
      <c r="GP25" s="312"/>
      <c r="GQ25" s="312"/>
      <c r="GR25" s="312"/>
      <c r="GS25" s="312"/>
      <c r="GT25" s="312"/>
      <c r="GU25" s="312"/>
      <c r="GV25" s="312"/>
      <c r="GW25" s="312"/>
      <c r="GX25" s="312"/>
      <c r="GY25" s="312"/>
      <c r="GZ25" s="312"/>
      <c r="HA25" s="312"/>
      <c r="HB25" s="312"/>
      <c r="HC25" s="312"/>
      <c r="HD25" s="312"/>
      <c r="HE25" s="312"/>
      <c r="HF25" s="312"/>
      <c r="HG25" s="312"/>
      <c r="HH25" s="312"/>
      <c r="HI25" s="312"/>
      <c r="HJ25" s="312"/>
      <c r="HK25" s="312"/>
      <c r="HL25" s="312"/>
      <c r="HM25" s="312"/>
      <c r="HN25" s="312"/>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row>
    <row r="26" spans="1:256" s="292" customFormat="1" ht="27.75" customHeight="1">
      <c r="A26" s="251" t="s">
        <v>1262</v>
      </c>
      <c r="B26" s="37">
        <v>2338</v>
      </c>
      <c r="C26" s="37">
        <v>14444</v>
      </c>
      <c r="D26" s="37">
        <v>12771</v>
      </c>
      <c r="E26" s="126">
        <f t="shared" si="8"/>
        <v>88.41733591802824</v>
      </c>
      <c r="F26" s="126">
        <f t="shared" si="9"/>
        <v>71.97683813627795</v>
      </c>
      <c r="G26" s="303">
        <v>7426</v>
      </c>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c r="IV26" s="312"/>
    </row>
    <row r="27" spans="1:256" s="292" customFormat="1" ht="27.75" customHeight="1">
      <c r="A27" s="309" t="s">
        <v>1263</v>
      </c>
      <c r="B27" s="30">
        <v>21920</v>
      </c>
      <c r="C27" s="30">
        <v>36862</v>
      </c>
      <c r="D27" s="30">
        <v>36862</v>
      </c>
      <c r="E27" s="124">
        <f t="shared" si="8"/>
        <v>100</v>
      </c>
      <c r="F27" s="124">
        <f t="shared" si="9"/>
        <v>31.762939662567913</v>
      </c>
      <c r="G27" s="303">
        <v>27976</v>
      </c>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c r="IV27" s="312"/>
    </row>
    <row r="28" spans="1:256" s="292" customFormat="1" ht="27.75" customHeight="1">
      <c r="A28" s="309" t="s">
        <v>1264</v>
      </c>
      <c r="B28" s="37"/>
      <c r="C28" s="30">
        <v>442</v>
      </c>
      <c r="D28" s="30">
        <v>442</v>
      </c>
      <c r="E28" s="126">
        <f t="shared" si="8"/>
        <v>100</v>
      </c>
      <c r="F28" s="126">
        <f t="shared" si="9"/>
        <v>111.48325358851675</v>
      </c>
      <c r="G28" s="303">
        <v>209</v>
      </c>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301"/>
      <c r="CO28" s="301"/>
      <c r="CP28" s="301"/>
      <c r="CQ28" s="301"/>
      <c r="CR28" s="301"/>
      <c r="CS28" s="301"/>
      <c r="CT28" s="301"/>
      <c r="CU28" s="301"/>
      <c r="CV28" s="301"/>
      <c r="CW28" s="301"/>
      <c r="CX28" s="301"/>
      <c r="CY28" s="301"/>
      <c r="CZ28" s="301"/>
      <c r="DA28" s="301"/>
      <c r="DB28" s="301"/>
      <c r="DC28" s="301"/>
      <c r="DD28" s="301"/>
      <c r="DE28" s="301"/>
      <c r="DF28" s="301"/>
      <c r="DG28" s="301"/>
      <c r="DH28" s="301"/>
      <c r="DI28" s="301"/>
      <c r="DJ28" s="301"/>
      <c r="DK28" s="301"/>
      <c r="DL28" s="301"/>
      <c r="DM28" s="301"/>
      <c r="DN28" s="301"/>
      <c r="DO28" s="301"/>
      <c r="DP28" s="301"/>
      <c r="DQ28" s="301"/>
      <c r="DR28" s="301"/>
      <c r="DS28" s="301"/>
      <c r="DT28" s="301"/>
      <c r="DU28" s="301"/>
      <c r="DV28" s="301"/>
      <c r="DW28" s="301"/>
      <c r="DX28" s="301"/>
      <c r="DY28" s="301"/>
      <c r="DZ28" s="301"/>
      <c r="EA28" s="301"/>
      <c r="EB28" s="301"/>
      <c r="EC28" s="301"/>
      <c r="ED28" s="301"/>
      <c r="EE28" s="301"/>
      <c r="EF28" s="301"/>
      <c r="EG28" s="301"/>
      <c r="EH28" s="301"/>
      <c r="EI28" s="301"/>
      <c r="EJ28" s="301"/>
      <c r="EK28" s="301"/>
      <c r="EL28" s="301"/>
      <c r="EM28" s="301"/>
      <c r="EN28" s="301"/>
      <c r="EO28" s="301"/>
      <c r="EP28" s="301"/>
      <c r="EQ28" s="301"/>
      <c r="ER28" s="301"/>
      <c r="ES28" s="301"/>
      <c r="ET28" s="301"/>
      <c r="EU28" s="301"/>
      <c r="EV28" s="301"/>
      <c r="EW28" s="301"/>
      <c r="EX28" s="301"/>
      <c r="EY28" s="301"/>
      <c r="EZ28" s="301"/>
      <c r="FA28" s="301"/>
      <c r="FB28" s="301"/>
      <c r="FC28" s="301"/>
      <c r="FD28" s="301"/>
      <c r="FE28" s="301"/>
      <c r="FF28" s="301"/>
      <c r="FG28" s="301"/>
      <c r="FH28" s="301"/>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c r="IV28" s="312"/>
    </row>
    <row r="29" spans="1:256" s="293" customFormat="1" ht="27.75" customHeight="1">
      <c r="A29" s="310" t="s">
        <v>1265</v>
      </c>
      <c r="B29" s="30">
        <f aca="true" t="shared" si="10" ref="B29:G29">B28+B27+B24+B20+B12+B11+B8+B5</f>
        <v>538276</v>
      </c>
      <c r="C29" s="30">
        <f t="shared" si="10"/>
        <v>799911</v>
      </c>
      <c r="D29" s="30">
        <f t="shared" si="10"/>
        <v>792526</v>
      </c>
      <c r="E29" s="124">
        <f t="shared" si="8"/>
        <v>99.07677229091738</v>
      </c>
      <c r="F29" s="124">
        <f t="shared" si="9"/>
        <v>-0.4017729787878445</v>
      </c>
      <c r="G29" s="30">
        <f t="shared" si="10"/>
        <v>795723</v>
      </c>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c r="DY29" s="311"/>
      <c r="DZ29" s="311"/>
      <c r="EA29" s="311"/>
      <c r="EB29" s="311"/>
      <c r="EC29" s="311"/>
      <c r="ED29" s="311"/>
      <c r="EE29" s="311"/>
      <c r="EF29" s="311"/>
      <c r="EG29" s="311"/>
      <c r="EH29" s="311"/>
      <c r="EI29" s="311"/>
      <c r="EJ29" s="311"/>
      <c r="EK29" s="311"/>
      <c r="EL29" s="311"/>
      <c r="EM29" s="311"/>
      <c r="EN29" s="311"/>
      <c r="EO29" s="311"/>
      <c r="EP29" s="311"/>
      <c r="EQ29" s="311"/>
      <c r="ER29" s="311"/>
      <c r="ES29" s="311"/>
      <c r="ET29" s="311"/>
      <c r="EU29" s="311"/>
      <c r="EV29" s="311"/>
      <c r="EW29" s="311"/>
      <c r="EX29" s="311"/>
      <c r="EY29" s="311"/>
      <c r="EZ29" s="311"/>
      <c r="FA29" s="311"/>
      <c r="FB29" s="311"/>
      <c r="FC29" s="311"/>
      <c r="FD29" s="311"/>
      <c r="FE29" s="311"/>
      <c r="FF29" s="311"/>
      <c r="FG29" s="311"/>
      <c r="FH29" s="311"/>
      <c r="FI29" s="313"/>
      <c r="FJ29" s="313"/>
      <c r="FK29" s="313"/>
      <c r="FL29" s="313"/>
      <c r="FM29" s="313"/>
      <c r="FN29" s="313"/>
      <c r="FO29" s="313"/>
      <c r="FP29" s="313"/>
      <c r="FQ29" s="313"/>
      <c r="FR29" s="313"/>
      <c r="FS29" s="313"/>
      <c r="FT29" s="313"/>
      <c r="FU29" s="313"/>
      <c r="FV29" s="313"/>
      <c r="FW29" s="313"/>
      <c r="FX29" s="313"/>
      <c r="FY29" s="313"/>
      <c r="FZ29" s="313"/>
      <c r="GA29" s="313"/>
      <c r="GB29" s="313"/>
      <c r="GC29" s="313"/>
      <c r="GD29" s="313"/>
      <c r="GE29" s="313"/>
      <c r="GF29" s="313"/>
      <c r="GG29" s="313"/>
      <c r="GH29" s="313"/>
      <c r="GI29" s="313"/>
      <c r="GJ29" s="313"/>
      <c r="GK29" s="313"/>
      <c r="GL29" s="313"/>
      <c r="GM29" s="313"/>
      <c r="GN29" s="313"/>
      <c r="GO29" s="313"/>
      <c r="GP29" s="313"/>
      <c r="GQ29" s="313"/>
      <c r="GR29" s="313"/>
      <c r="GS29" s="313"/>
      <c r="GT29" s="313"/>
      <c r="GU29" s="313"/>
      <c r="GV29" s="313"/>
      <c r="GW29" s="313"/>
      <c r="GX29" s="313"/>
      <c r="GY29" s="313"/>
      <c r="GZ29" s="313"/>
      <c r="HA29" s="313"/>
      <c r="HB29" s="313"/>
      <c r="HC29" s="313"/>
      <c r="HD29" s="313"/>
      <c r="HE29" s="313"/>
      <c r="HF29" s="313"/>
      <c r="HG29" s="313"/>
      <c r="HH29" s="313"/>
      <c r="HI29" s="313"/>
      <c r="HJ29" s="313"/>
      <c r="HK29" s="313"/>
      <c r="HL29" s="313"/>
      <c r="HM29" s="313"/>
      <c r="HN29" s="313"/>
      <c r="HO29" s="313"/>
      <c r="HP29" s="313"/>
      <c r="HQ29" s="313"/>
      <c r="HR29" s="313"/>
      <c r="HS29" s="313"/>
      <c r="HT29" s="313"/>
      <c r="HU29" s="313"/>
      <c r="HV29" s="313"/>
      <c r="HW29" s="313"/>
      <c r="HX29" s="313"/>
      <c r="HY29" s="313"/>
      <c r="HZ29" s="313"/>
      <c r="IA29" s="313"/>
      <c r="IB29" s="313"/>
      <c r="IC29" s="313"/>
      <c r="ID29" s="313"/>
      <c r="IE29" s="313"/>
      <c r="IF29" s="313"/>
      <c r="IG29" s="313"/>
      <c r="IH29" s="313"/>
      <c r="II29" s="313"/>
      <c r="IJ29" s="313"/>
      <c r="IK29" s="313"/>
      <c r="IL29" s="313"/>
      <c r="IM29" s="313"/>
      <c r="IN29" s="313"/>
      <c r="IO29" s="313"/>
      <c r="IP29" s="313"/>
      <c r="IQ29" s="313"/>
      <c r="IR29" s="313"/>
      <c r="IS29" s="313"/>
      <c r="IT29" s="313"/>
      <c r="IU29" s="313"/>
      <c r="IV29" s="313"/>
    </row>
  </sheetData>
  <sheetProtection/>
  <mergeCells count="2">
    <mergeCell ref="A2:F2"/>
    <mergeCell ref="E3:F3"/>
  </mergeCells>
  <printOptions horizontalCentered="1"/>
  <pageMargins left="0.47" right="0.47" top="0.47" bottom="0.51" header="0.47" footer="0.24"/>
  <pageSetup firstPageNumber="88" useFirstPageNumber="1" fitToHeight="1" fitToWidth="1" horizontalDpi="600" verticalDpi="600" orientation="portrait" paperSize="9" scale="94"/>
</worksheet>
</file>

<file path=xl/worksheets/sheet13.xml><?xml version="1.0" encoding="utf-8"?>
<worksheet xmlns="http://schemas.openxmlformats.org/spreadsheetml/2006/main" xmlns:r="http://schemas.openxmlformats.org/officeDocument/2006/relationships">
  <sheetPr>
    <tabColor indexed="16"/>
  </sheetPr>
  <dimension ref="A1:E66"/>
  <sheetViews>
    <sheetView showZeros="0" zoomScaleSheetLayoutView="100" workbookViewId="0" topLeftCell="A1">
      <selection activeCell="A2" sqref="A2:D2"/>
    </sheetView>
  </sheetViews>
  <sheetFormatPr defaultColWidth="9.125" defaultRowHeight="13.5"/>
  <cols>
    <col min="1" max="1" width="35.50390625" style="184" customWidth="1"/>
    <col min="2" max="2" width="12.375" style="157" customWidth="1"/>
    <col min="3" max="3" width="30.625" style="184" customWidth="1"/>
    <col min="4" max="4" width="12.00390625" style="184" customWidth="1"/>
    <col min="5" max="252" width="9.125" style="184" customWidth="1"/>
  </cols>
  <sheetData>
    <row r="1" ht="27.75" customHeight="1">
      <c r="A1" s="283" t="s">
        <v>1266</v>
      </c>
    </row>
    <row r="2" spans="1:4" s="184" customFormat="1" ht="29.25" customHeight="1">
      <c r="A2" s="7" t="s">
        <v>1267</v>
      </c>
      <c r="B2" s="7"/>
      <c r="C2" s="7"/>
      <c r="D2" s="7"/>
    </row>
    <row r="3" spans="1:4" s="184" customFormat="1" ht="21" customHeight="1">
      <c r="A3" s="284"/>
      <c r="B3" s="284"/>
      <c r="C3" s="284"/>
      <c r="D3" s="285" t="s">
        <v>8</v>
      </c>
    </row>
    <row r="4" spans="1:4" s="184" customFormat="1" ht="28.5" customHeight="1">
      <c r="A4" s="165" t="s">
        <v>9</v>
      </c>
      <c r="B4" s="165" t="s">
        <v>12</v>
      </c>
      <c r="C4" s="165" t="s">
        <v>9</v>
      </c>
      <c r="D4" s="165" t="s">
        <v>12</v>
      </c>
    </row>
    <row r="5" spans="1:5" s="184" customFormat="1" ht="28.5" customHeight="1">
      <c r="A5" s="167" t="s">
        <v>1268</v>
      </c>
      <c r="B5" s="30">
        <v>803444</v>
      </c>
      <c r="C5" s="286" t="s">
        <v>1269</v>
      </c>
      <c r="D5" s="30">
        <v>792526</v>
      </c>
      <c r="E5"/>
    </row>
    <row r="6" spans="1:5" s="184" customFormat="1" ht="28.5" customHeight="1">
      <c r="A6" s="193" t="s">
        <v>1270</v>
      </c>
      <c r="B6" s="30">
        <f>SUM(B7:B12)</f>
        <v>20254</v>
      </c>
      <c r="C6" s="286" t="s">
        <v>1271</v>
      </c>
      <c r="D6" s="30"/>
      <c r="E6"/>
    </row>
    <row r="7" spans="1:5" s="184" customFormat="1" ht="28.5" customHeight="1">
      <c r="A7" s="226" t="s">
        <v>1272</v>
      </c>
      <c r="B7" s="37">
        <v>304</v>
      </c>
      <c r="C7" s="226"/>
      <c r="D7" s="37"/>
      <c r="E7"/>
    </row>
    <row r="8" spans="1:5" s="184" customFormat="1" ht="28.5" customHeight="1">
      <c r="A8" s="226" t="s">
        <v>1273</v>
      </c>
      <c r="B8" s="37">
        <v>3352</v>
      </c>
      <c r="C8" s="226"/>
      <c r="D8" s="37"/>
      <c r="E8"/>
    </row>
    <row r="9" spans="1:5" s="184" customFormat="1" ht="28.5" customHeight="1">
      <c r="A9" s="226" t="s">
        <v>1274</v>
      </c>
      <c r="B9" s="37">
        <v>2536</v>
      </c>
      <c r="C9" s="226"/>
      <c r="D9" s="37"/>
      <c r="E9"/>
    </row>
    <row r="10" spans="1:5" s="184" customFormat="1" ht="28.5" customHeight="1">
      <c r="A10" s="226" t="s">
        <v>1275</v>
      </c>
      <c r="B10" s="37"/>
      <c r="C10" s="226"/>
      <c r="D10" s="37"/>
      <c r="E10"/>
    </row>
    <row r="11" spans="1:5" s="184" customFormat="1" ht="28.5" customHeight="1">
      <c r="A11" s="287" t="s">
        <v>1276</v>
      </c>
      <c r="B11" s="37">
        <v>535</v>
      </c>
      <c r="C11" s="287"/>
      <c r="D11" s="37"/>
      <c r="E11"/>
    </row>
    <row r="12" spans="1:5" s="184" customFormat="1" ht="28.5" customHeight="1">
      <c r="A12" s="287" t="s">
        <v>1277</v>
      </c>
      <c r="B12" s="73">
        <v>13527</v>
      </c>
      <c r="C12" s="226"/>
      <c r="D12" s="288"/>
      <c r="E12"/>
    </row>
    <row r="13" spans="1:5" s="185" customFormat="1" ht="28.5" customHeight="1">
      <c r="A13" s="193" t="s">
        <v>1278</v>
      </c>
      <c r="B13" s="37"/>
      <c r="C13" s="289" t="s">
        <v>1279</v>
      </c>
      <c r="D13" s="30"/>
      <c r="E13" s="231"/>
    </row>
    <row r="14" spans="1:5" s="185" customFormat="1" ht="28.5" customHeight="1">
      <c r="A14" s="193" t="s">
        <v>1280</v>
      </c>
      <c r="B14" s="30">
        <v>3336</v>
      </c>
      <c r="C14" s="289"/>
      <c r="D14" s="37"/>
      <c r="E14" s="231"/>
    </row>
    <row r="15" spans="1:5" s="185" customFormat="1" ht="28.5" customHeight="1">
      <c r="A15" s="191" t="s">
        <v>1281</v>
      </c>
      <c r="B15" s="37"/>
      <c r="C15" s="289" t="s">
        <v>1282</v>
      </c>
      <c r="D15" s="30">
        <v>226772</v>
      </c>
      <c r="E15" s="231"/>
    </row>
    <row r="16" spans="1:5" s="184" customFormat="1" ht="28.5" customHeight="1">
      <c r="A16" s="195" t="s">
        <v>1283</v>
      </c>
      <c r="B16" s="37"/>
      <c r="C16" s="290"/>
      <c r="D16" s="37"/>
      <c r="E16"/>
    </row>
    <row r="17" spans="1:5" s="185" customFormat="1" ht="28.5" customHeight="1">
      <c r="A17" s="193" t="s">
        <v>974</v>
      </c>
      <c r="B17" s="37"/>
      <c r="C17" s="289" t="s">
        <v>975</v>
      </c>
      <c r="D17" s="30">
        <f>D18</f>
        <v>180580</v>
      </c>
      <c r="E17" s="231"/>
    </row>
    <row r="18" spans="1:5" s="184" customFormat="1" ht="28.5" customHeight="1">
      <c r="A18" s="195" t="s">
        <v>976</v>
      </c>
      <c r="B18" s="37"/>
      <c r="C18" s="195" t="s">
        <v>1284</v>
      </c>
      <c r="D18" s="37">
        <v>180580</v>
      </c>
      <c r="E18"/>
    </row>
    <row r="19" spans="1:5" s="185" customFormat="1" ht="28.5" customHeight="1">
      <c r="A19" s="193" t="s">
        <v>987</v>
      </c>
      <c r="B19" s="30">
        <f>B20</f>
        <v>380229</v>
      </c>
      <c r="C19" s="289" t="s">
        <v>988</v>
      </c>
      <c r="D19" s="37"/>
      <c r="E19" s="231"/>
    </row>
    <row r="20" spans="1:5" s="184" customFormat="1" ht="28.5" customHeight="1">
      <c r="A20" s="195" t="s">
        <v>1285</v>
      </c>
      <c r="B20" s="37">
        <v>380229</v>
      </c>
      <c r="C20" s="193" t="s">
        <v>1286</v>
      </c>
      <c r="D20" s="30">
        <v>7385</v>
      </c>
      <c r="E20"/>
    </row>
    <row r="21" spans="1:5" s="185" customFormat="1" ht="28.5" customHeight="1">
      <c r="A21" s="165" t="s">
        <v>1287</v>
      </c>
      <c r="B21" s="30">
        <f>SUM(B5,B6,B17,B19,B15,B14)</f>
        <v>1207263</v>
      </c>
      <c r="C21" s="291" t="s">
        <v>1288</v>
      </c>
      <c r="D21" s="30">
        <f>SUM(D5:D13,D15,D17,D19,D20:D20)</f>
        <v>1207263</v>
      </c>
      <c r="E21" s="231"/>
    </row>
    <row r="22" ht="14.25">
      <c r="E22"/>
    </row>
    <row r="23" ht="14.25">
      <c r="E23"/>
    </row>
    <row r="24" ht="14.25">
      <c r="E24"/>
    </row>
    <row r="25" ht="14.25">
      <c r="E25"/>
    </row>
    <row r="26" ht="14.25">
      <c r="E26"/>
    </row>
    <row r="27" ht="14.25">
      <c r="E27"/>
    </row>
    <row r="28" ht="14.25">
      <c r="E28"/>
    </row>
    <row r="29" ht="14.25">
      <c r="E29"/>
    </row>
    <row r="30" ht="14.25">
      <c r="E30"/>
    </row>
    <row r="31" ht="14.25">
      <c r="E31"/>
    </row>
    <row r="32" ht="14.25">
      <c r="E32"/>
    </row>
    <row r="33" ht="14.25">
      <c r="E33"/>
    </row>
    <row r="34" ht="14.25">
      <c r="E34"/>
    </row>
    <row r="35" ht="14.25">
      <c r="E35"/>
    </row>
    <row r="36" ht="14.25">
      <c r="E36"/>
    </row>
    <row r="37" ht="14.25">
      <c r="E37"/>
    </row>
    <row r="38" ht="14.25">
      <c r="E38"/>
    </row>
    <row r="39" ht="14.25">
      <c r="E39"/>
    </row>
    <row r="40" ht="14.25">
      <c r="E40"/>
    </row>
    <row r="41" ht="14.25">
      <c r="E41"/>
    </row>
    <row r="42" ht="14.25">
      <c r="E42"/>
    </row>
    <row r="43" ht="14.25">
      <c r="E43"/>
    </row>
    <row r="44" ht="14.25">
      <c r="E44"/>
    </row>
    <row r="45" ht="14.25">
      <c r="E45"/>
    </row>
    <row r="46" ht="14.25">
      <c r="E46"/>
    </row>
    <row r="47" ht="14.25">
      <c r="E47"/>
    </row>
    <row r="48" ht="14.25">
      <c r="E48"/>
    </row>
    <row r="49" ht="14.25">
      <c r="E49"/>
    </row>
    <row r="50" ht="14.25">
      <c r="E50"/>
    </row>
    <row r="51" ht="14.25">
      <c r="E51"/>
    </row>
    <row r="52" ht="14.25">
      <c r="E52"/>
    </row>
    <row r="53" ht="14.25">
      <c r="E53"/>
    </row>
    <row r="54" ht="14.25">
      <c r="E54"/>
    </row>
    <row r="55" ht="14.25">
      <c r="E55"/>
    </row>
    <row r="56" ht="14.25">
      <c r="E56"/>
    </row>
    <row r="57" ht="14.25">
      <c r="E57"/>
    </row>
    <row r="58" ht="14.25">
      <c r="E58"/>
    </row>
    <row r="59" ht="14.25">
      <c r="E59"/>
    </row>
    <row r="60" ht="14.25">
      <c r="E60"/>
    </row>
    <row r="61" ht="14.25">
      <c r="E61"/>
    </row>
    <row r="62" ht="14.25">
      <c r="E62"/>
    </row>
    <row r="63" ht="14.25">
      <c r="E63"/>
    </row>
    <row r="64" ht="14.25">
      <c r="E64"/>
    </row>
    <row r="65" ht="14.25">
      <c r="E65"/>
    </row>
    <row r="66" ht="14.25">
      <c r="E66"/>
    </row>
  </sheetData>
  <sheetProtection/>
  <mergeCells count="1">
    <mergeCell ref="A2:D2"/>
  </mergeCells>
  <printOptions/>
  <pageMargins left="0.67" right="0.63" top="0.63" bottom="0.75" header="0.31" footer="0.51"/>
  <pageSetup firstPageNumber="89" useFirstPageNumber="1"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indexed="16"/>
    <pageSetUpPr fitToPage="1"/>
  </sheetPr>
  <dimension ref="A1:IV18"/>
  <sheetViews>
    <sheetView workbookViewId="0" topLeftCell="A1">
      <selection activeCell="A2" sqref="A2:H2"/>
    </sheetView>
  </sheetViews>
  <sheetFormatPr defaultColWidth="9.00390625" defaultRowHeight="13.5"/>
  <cols>
    <col min="1" max="1" width="29.875" style="234" customWidth="1"/>
    <col min="2" max="2" width="9.625" style="234" customWidth="1"/>
    <col min="3" max="4" width="9.125" style="234" customWidth="1"/>
    <col min="5" max="5" width="9.00390625" style="234" customWidth="1"/>
    <col min="6" max="7" width="8.75390625" style="234" customWidth="1"/>
    <col min="8" max="8" width="8.50390625" style="234" customWidth="1"/>
    <col min="9" max="9" width="0.12890625" style="234" hidden="1" customWidth="1"/>
    <col min="10" max="10" width="9.375" style="234" customWidth="1"/>
    <col min="11" max="251" width="9.00390625" style="234" customWidth="1"/>
    <col min="252" max="16384" width="9.00390625" style="111" customWidth="1"/>
  </cols>
  <sheetData>
    <row r="1" spans="1:3" ht="22.5" customHeight="1">
      <c r="A1" s="272" t="s">
        <v>1289</v>
      </c>
      <c r="B1" s="273"/>
      <c r="C1" s="274"/>
    </row>
    <row r="2" spans="1:8" ht="32.25" customHeight="1">
      <c r="A2" s="237" t="s">
        <v>1290</v>
      </c>
      <c r="B2" s="237"/>
      <c r="C2" s="237"/>
      <c r="D2" s="237"/>
      <c r="E2" s="237"/>
      <c r="F2" s="237"/>
      <c r="G2" s="237"/>
      <c r="H2" s="237"/>
    </row>
    <row r="3" spans="1:256" s="270" customFormat="1" ht="24" customHeight="1">
      <c r="A3" s="275"/>
      <c r="B3" s="275"/>
      <c r="C3" s="274"/>
      <c r="D3" s="234"/>
      <c r="E3" s="234"/>
      <c r="F3" s="234"/>
      <c r="G3" s="276" t="s">
        <v>8</v>
      </c>
      <c r="H3" s="276"/>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81"/>
      <c r="IS3" s="281"/>
      <c r="IT3" s="281"/>
      <c r="IU3" s="281"/>
      <c r="IV3" s="281"/>
    </row>
    <row r="4" spans="1:256" s="270" customFormat="1" ht="30.75" customHeight="1">
      <c r="A4" s="165" t="s">
        <v>9</v>
      </c>
      <c r="B4" s="166" t="s">
        <v>1010</v>
      </c>
      <c r="C4" s="166" t="s">
        <v>1011</v>
      </c>
      <c r="D4" s="165" t="s">
        <v>12</v>
      </c>
      <c r="E4" s="182" t="s">
        <v>1291</v>
      </c>
      <c r="F4" s="182"/>
      <c r="G4" s="166" t="s">
        <v>1013</v>
      </c>
      <c r="H4" s="277" t="s">
        <v>1240</v>
      </c>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81"/>
      <c r="IS4" s="281"/>
      <c r="IT4" s="281"/>
      <c r="IU4" s="281"/>
      <c r="IV4" s="281"/>
    </row>
    <row r="5" spans="1:256" s="270" customFormat="1" ht="33" customHeight="1">
      <c r="A5" s="165"/>
      <c r="B5" s="165"/>
      <c r="C5" s="165"/>
      <c r="D5" s="165"/>
      <c r="E5" s="165" t="s">
        <v>1016</v>
      </c>
      <c r="F5" s="165" t="s">
        <v>1017</v>
      </c>
      <c r="G5" s="166"/>
      <c r="H5" s="277"/>
      <c r="I5" s="232" t="s">
        <v>1015</v>
      </c>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81"/>
      <c r="IS5" s="281"/>
      <c r="IT5" s="281"/>
      <c r="IU5" s="281"/>
      <c r="IV5" s="281"/>
    </row>
    <row r="6" spans="1:9" s="234" customFormat="1" ht="48" customHeight="1">
      <c r="A6" s="224" t="s">
        <v>1292</v>
      </c>
      <c r="B6" s="30">
        <v>6600</v>
      </c>
      <c r="C6" s="30">
        <v>1650</v>
      </c>
      <c r="D6" s="30">
        <v>708</v>
      </c>
      <c r="E6" s="30">
        <v>708</v>
      </c>
      <c r="F6" s="30"/>
      <c r="G6" s="124">
        <f aca="true" t="shared" si="0" ref="G6:G13">D6/C6*100</f>
        <v>42.90909090909091</v>
      </c>
      <c r="H6" s="124">
        <f>(D6-I6)/I6*100</f>
        <v>-90.52462526766595</v>
      </c>
      <c r="I6" s="234">
        <v>7472</v>
      </c>
    </row>
    <row r="7" spans="1:256" s="271" customFormat="1" ht="48" customHeight="1">
      <c r="A7" s="224" t="s">
        <v>1293</v>
      </c>
      <c r="B7" s="30">
        <v>100</v>
      </c>
      <c r="C7" s="30">
        <v>56</v>
      </c>
      <c r="D7" s="30">
        <v>39</v>
      </c>
      <c r="E7" s="30">
        <v>39</v>
      </c>
      <c r="F7" s="30"/>
      <c r="G7" s="124">
        <f t="shared" si="0"/>
        <v>69.64285714285714</v>
      </c>
      <c r="H7" s="124">
        <f>(D7-I7)/I7*100</f>
        <v>-81.42857142857143</v>
      </c>
      <c r="I7" s="234">
        <v>210</v>
      </c>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82"/>
      <c r="IS7" s="282"/>
      <c r="IT7" s="282"/>
      <c r="IU7" s="282"/>
      <c r="IV7" s="282"/>
    </row>
    <row r="8" spans="1:9" s="234" customFormat="1" ht="48" customHeight="1">
      <c r="A8" s="224" t="s">
        <v>1294</v>
      </c>
      <c r="B8" s="30">
        <f>B9+B10+B11+B12+B13</f>
        <v>148300</v>
      </c>
      <c r="C8" s="30">
        <f>C9+C10+C11+C12+C13</f>
        <v>213232</v>
      </c>
      <c r="D8" s="30">
        <f aca="true" t="shared" si="1" ref="D8:F8">SUM(D9:D13)</f>
        <v>218839</v>
      </c>
      <c r="E8" s="30">
        <f t="shared" si="1"/>
        <v>53911</v>
      </c>
      <c r="F8" s="30">
        <f t="shared" si="1"/>
        <v>164928</v>
      </c>
      <c r="G8" s="124">
        <f t="shared" si="0"/>
        <v>102.62953027688151</v>
      </c>
      <c r="H8" s="124">
        <f aca="true" t="shared" si="2" ref="H8:H13">(D8-I8)/I8*100</f>
        <v>-1.0396223172860386</v>
      </c>
      <c r="I8" s="279">
        <f>SUM(I9:I13)</f>
        <v>221138</v>
      </c>
    </row>
    <row r="9" spans="1:9" s="234" customFormat="1" ht="48" customHeight="1">
      <c r="A9" s="226" t="s">
        <v>1295</v>
      </c>
      <c r="B9" s="37">
        <v>125300</v>
      </c>
      <c r="C9" s="37">
        <v>191535</v>
      </c>
      <c r="D9" s="37">
        <v>178097</v>
      </c>
      <c r="E9" s="37">
        <v>13350</v>
      </c>
      <c r="F9" s="37">
        <v>164747</v>
      </c>
      <c r="G9" s="126">
        <f t="shared" si="0"/>
        <v>92.98404991254861</v>
      </c>
      <c r="H9" s="126">
        <f t="shared" si="2"/>
        <v>-5.033673355124589</v>
      </c>
      <c r="I9" s="234">
        <v>187537</v>
      </c>
    </row>
    <row r="10" spans="1:9" s="234" customFormat="1" ht="48" customHeight="1">
      <c r="A10" s="226" t="s">
        <v>1296</v>
      </c>
      <c r="B10" s="37">
        <v>5000</v>
      </c>
      <c r="C10" s="37">
        <v>6564</v>
      </c>
      <c r="D10" s="37">
        <v>6355</v>
      </c>
      <c r="E10" s="37">
        <v>6355</v>
      </c>
      <c r="F10" s="37"/>
      <c r="G10" s="126">
        <f t="shared" si="0"/>
        <v>96.8159658744668</v>
      </c>
      <c r="H10" s="126">
        <f t="shared" si="2"/>
        <v>1.3556618819776716</v>
      </c>
      <c r="I10" s="234">
        <v>6270</v>
      </c>
    </row>
    <row r="11" spans="1:9" s="234" customFormat="1" ht="48" customHeight="1">
      <c r="A11" s="226" t="s">
        <v>1297</v>
      </c>
      <c r="B11" s="37"/>
      <c r="C11" s="37">
        <v>1463</v>
      </c>
      <c r="D11" s="37">
        <v>4638</v>
      </c>
      <c r="E11" s="37">
        <v>3311</v>
      </c>
      <c r="F11" s="37">
        <v>1327</v>
      </c>
      <c r="G11" s="126">
        <f t="shared" si="0"/>
        <v>317.01982228298016</v>
      </c>
      <c r="H11" s="126">
        <f t="shared" si="2"/>
        <v>287.468671679198</v>
      </c>
      <c r="I11" s="234">
        <v>1197</v>
      </c>
    </row>
    <row r="12" spans="1:9" ht="48" customHeight="1">
      <c r="A12" s="278" t="s">
        <v>1298</v>
      </c>
      <c r="B12" s="37"/>
      <c r="C12" s="37">
        <v>-1560</v>
      </c>
      <c r="D12" s="37">
        <v>-1560</v>
      </c>
      <c r="E12" s="37"/>
      <c r="F12" s="37">
        <v>-1560</v>
      </c>
      <c r="G12" s="126">
        <f t="shared" si="0"/>
        <v>100</v>
      </c>
      <c r="H12" s="126">
        <f t="shared" si="2"/>
        <v>43.25068870523416</v>
      </c>
      <c r="I12" s="234">
        <v>-1089</v>
      </c>
    </row>
    <row r="13" spans="1:9" s="234" customFormat="1" ht="48" customHeight="1">
      <c r="A13" s="226" t="s">
        <v>1299</v>
      </c>
      <c r="B13" s="37">
        <v>18000</v>
      </c>
      <c r="C13" s="37">
        <v>15230</v>
      </c>
      <c r="D13" s="37">
        <v>31309</v>
      </c>
      <c r="E13" s="37">
        <v>30895</v>
      </c>
      <c r="F13" s="37">
        <v>414</v>
      </c>
      <c r="G13" s="126">
        <f t="shared" si="0"/>
        <v>205.57452396585686</v>
      </c>
      <c r="H13" s="126">
        <f t="shared" si="2"/>
        <v>15.009367079307939</v>
      </c>
      <c r="I13" s="234">
        <v>27223</v>
      </c>
    </row>
    <row r="14" spans="1:8" ht="48" customHeight="1">
      <c r="A14" s="177" t="s">
        <v>1300</v>
      </c>
      <c r="B14" s="171"/>
      <c r="C14" s="37"/>
      <c r="D14" s="37"/>
      <c r="E14" s="37"/>
      <c r="F14" s="37"/>
      <c r="G14" s="126"/>
      <c r="H14" s="126"/>
    </row>
    <row r="15" spans="1:9" s="234" customFormat="1" ht="48" customHeight="1">
      <c r="A15" s="177" t="s">
        <v>1301</v>
      </c>
      <c r="B15" s="168">
        <v>5300</v>
      </c>
      <c r="C15" s="30">
        <v>10980</v>
      </c>
      <c r="D15" s="30">
        <v>11480</v>
      </c>
      <c r="E15" s="30">
        <v>7110</v>
      </c>
      <c r="F15" s="30">
        <v>4370</v>
      </c>
      <c r="G15" s="124">
        <f aca="true" t="shared" si="3" ref="G15:G18">D15/C15*100</f>
        <v>104.55373406193078</v>
      </c>
      <c r="H15" s="124">
        <f aca="true" t="shared" si="4" ref="H15:H18">(D15-I15)/I15*100</f>
        <v>22.584089695675388</v>
      </c>
      <c r="I15" s="234">
        <v>9365</v>
      </c>
    </row>
    <row r="16" spans="1:8" ht="48" customHeight="1">
      <c r="A16" s="177" t="s">
        <v>1302</v>
      </c>
      <c r="B16" s="171"/>
      <c r="C16" s="37"/>
      <c r="D16" s="37"/>
      <c r="E16" s="37"/>
      <c r="F16" s="37"/>
      <c r="G16" s="126"/>
      <c r="H16" s="126"/>
    </row>
    <row r="17" spans="1:9" s="234" customFormat="1" ht="48" customHeight="1">
      <c r="A17" s="224" t="s">
        <v>1303</v>
      </c>
      <c r="B17" s="168">
        <v>2300</v>
      </c>
      <c r="C17" s="30">
        <v>4450</v>
      </c>
      <c r="D17" s="30">
        <v>4180</v>
      </c>
      <c r="E17" s="30">
        <v>4180</v>
      </c>
      <c r="F17" s="30"/>
      <c r="G17" s="124">
        <f t="shared" si="3"/>
        <v>93.93258426966293</v>
      </c>
      <c r="H17" s="124">
        <f t="shared" si="4"/>
        <v>46.666666666666664</v>
      </c>
      <c r="I17" s="234">
        <v>2850</v>
      </c>
    </row>
    <row r="18" spans="1:9" s="265" customFormat="1" ht="48" customHeight="1">
      <c r="A18" s="228" t="s">
        <v>1235</v>
      </c>
      <c r="B18" s="30">
        <f aca="true" t="shared" si="5" ref="B18:F18">B6+B7+B8+B14+B15+B16+B17</f>
        <v>162600</v>
      </c>
      <c r="C18" s="30">
        <f t="shared" si="5"/>
        <v>230368</v>
      </c>
      <c r="D18" s="30">
        <f t="shared" si="5"/>
        <v>235246</v>
      </c>
      <c r="E18" s="30">
        <f t="shared" si="5"/>
        <v>65948</v>
      </c>
      <c r="F18" s="30">
        <f t="shared" si="5"/>
        <v>169298</v>
      </c>
      <c r="G18" s="124">
        <f t="shared" si="3"/>
        <v>102.11748159466592</v>
      </c>
      <c r="H18" s="124">
        <f t="shared" si="4"/>
        <v>-2.4017258904308503</v>
      </c>
      <c r="I18" s="280">
        <f>I6+I7+I8+I14+I15+I16+I17</f>
        <v>241035</v>
      </c>
    </row>
  </sheetData>
  <sheetProtection/>
  <mergeCells count="9">
    <mergeCell ref="A2:H2"/>
    <mergeCell ref="G3:H3"/>
    <mergeCell ref="E4:F4"/>
    <mergeCell ref="A4:A5"/>
    <mergeCell ref="B4:B5"/>
    <mergeCell ref="C4:C5"/>
    <mergeCell ref="D4:D5"/>
    <mergeCell ref="G4:G5"/>
    <mergeCell ref="H4:H5"/>
  </mergeCells>
  <printOptions horizontalCentered="1"/>
  <pageMargins left="0.55" right="0.55" top="0.75" bottom="0.83" header="0.43" footer="0.51"/>
  <pageSetup firstPageNumber="90" useFirstPageNumber="1" fitToHeight="1" fitToWidth="1" horizontalDpi="600" verticalDpi="600" orientation="portrait" paperSize="9" scale="94"/>
</worksheet>
</file>

<file path=xl/worksheets/sheet15.xml><?xml version="1.0" encoding="utf-8"?>
<worksheet xmlns="http://schemas.openxmlformats.org/spreadsheetml/2006/main" xmlns:r="http://schemas.openxmlformats.org/officeDocument/2006/relationships">
  <sheetPr>
    <tabColor indexed="16"/>
  </sheetPr>
  <dimension ref="A1:HP81"/>
  <sheetViews>
    <sheetView showZeros="0" workbookViewId="0" topLeftCell="A1">
      <pane xSplit="1" ySplit="3" topLeftCell="B40" activePane="bottomRight" state="frozen"/>
      <selection pane="bottomRight" activeCell="A2" sqref="A2:H2"/>
    </sheetView>
  </sheetViews>
  <sheetFormatPr defaultColWidth="9.00390625" defaultRowHeight="15" customHeight="1"/>
  <cols>
    <col min="1" max="1" width="33.875" style="232" customWidth="1"/>
    <col min="2" max="3" width="8.50390625" style="232" customWidth="1"/>
    <col min="4" max="4" width="8.50390625" style="233" customWidth="1"/>
    <col min="5" max="5" width="8.625" style="233" customWidth="1"/>
    <col min="6" max="6" width="8.50390625" style="233" customWidth="1"/>
    <col min="7" max="7" width="8.00390625" style="234" customWidth="1"/>
    <col min="8" max="8" width="8.50390625" style="234" customWidth="1"/>
    <col min="9" max="9" width="12.25390625" style="234" hidden="1" customWidth="1"/>
    <col min="10" max="209" width="9.00390625" style="234" customWidth="1"/>
    <col min="210" max="224" width="9.00390625" style="235" customWidth="1"/>
  </cols>
  <sheetData>
    <row r="1" ht="18" customHeight="1">
      <c r="A1" s="236" t="s">
        <v>1304</v>
      </c>
    </row>
    <row r="2" spans="1:8" ht="27.75" customHeight="1">
      <c r="A2" s="237" t="s">
        <v>1305</v>
      </c>
      <c r="B2" s="237"/>
      <c r="C2" s="237"/>
      <c r="D2" s="237"/>
      <c r="E2" s="237"/>
      <c r="F2" s="237"/>
      <c r="G2" s="237"/>
      <c r="H2" s="237"/>
    </row>
    <row r="3" spans="1:224" s="229" customFormat="1" ht="21" customHeight="1">
      <c r="A3" s="232"/>
      <c r="B3" s="232"/>
      <c r="C3" s="232"/>
      <c r="D3" s="238"/>
      <c r="E3" s="238"/>
      <c r="F3" s="238"/>
      <c r="G3" s="239" t="s">
        <v>8</v>
      </c>
      <c r="H3" s="239"/>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5"/>
      <c r="HC3" s="235"/>
      <c r="HD3" s="235"/>
      <c r="HE3" s="235"/>
      <c r="HF3" s="235"/>
      <c r="HG3" s="235"/>
      <c r="HH3" s="235"/>
      <c r="HI3" s="235"/>
      <c r="HJ3" s="235"/>
      <c r="HK3" s="235"/>
      <c r="HL3" s="235"/>
      <c r="HM3" s="235"/>
      <c r="HN3" s="235"/>
      <c r="HO3" s="235"/>
      <c r="HP3" s="235"/>
    </row>
    <row r="4" spans="1:224" s="230" customFormat="1" ht="17.25" customHeight="1">
      <c r="A4" s="240" t="s">
        <v>866</v>
      </c>
      <c r="B4" s="241" t="s">
        <v>1010</v>
      </c>
      <c r="C4" s="241" t="s">
        <v>1011</v>
      </c>
      <c r="D4" s="242" t="s">
        <v>12</v>
      </c>
      <c r="E4" s="243" t="s">
        <v>1291</v>
      </c>
      <c r="F4" s="244"/>
      <c r="G4" s="245" t="s">
        <v>1013</v>
      </c>
      <c r="H4" s="245" t="s">
        <v>1306</v>
      </c>
      <c r="I4" s="232" t="s">
        <v>1015</v>
      </c>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5"/>
      <c r="HC4" s="235"/>
      <c r="HD4" s="235"/>
      <c r="HE4" s="235"/>
      <c r="HF4" s="235"/>
      <c r="HG4" s="235"/>
      <c r="HH4" s="235"/>
      <c r="HI4" s="235"/>
      <c r="HJ4" s="235"/>
      <c r="HK4" s="235"/>
      <c r="HL4" s="235"/>
      <c r="HM4" s="235"/>
      <c r="HN4" s="235"/>
      <c r="HO4" s="235"/>
      <c r="HP4" s="235"/>
    </row>
    <row r="5" spans="1:224" s="230" customFormat="1" ht="21" customHeight="1">
      <c r="A5" s="246"/>
      <c r="B5" s="247"/>
      <c r="C5" s="247"/>
      <c r="D5" s="247"/>
      <c r="E5" s="243" t="s">
        <v>1016</v>
      </c>
      <c r="F5" s="243" t="s">
        <v>1017</v>
      </c>
      <c r="G5" s="248"/>
      <c r="H5" s="248"/>
      <c r="I5" s="232"/>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5"/>
      <c r="HC5" s="235"/>
      <c r="HD5" s="235"/>
      <c r="HE5" s="235"/>
      <c r="HF5" s="235"/>
      <c r="HG5" s="235"/>
      <c r="HH5" s="235"/>
      <c r="HI5" s="235"/>
      <c r="HJ5" s="235"/>
      <c r="HK5" s="235"/>
      <c r="HL5" s="235"/>
      <c r="HM5" s="235"/>
      <c r="HN5" s="235"/>
      <c r="HO5" s="235"/>
      <c r="HP5" s="235"/>
    </row>
    <row r="6" spans="1:224" s="230" customFormat="1" ht="21" customHeight="1">
      <c r="A6" s="249" t="s">
        <v>1307</v>
      </c>
      <c r="B6" s="247"/>
      <c r="C6" s="30">
        <f aca="true" t="shared" si="0" ref="C6:F6">C7</f>
        <v>503</v>
      </c>
      <c r="D6" s="30">
        <f t="shared" si="0"/>
        <v>503</v>
      </c>
      <c r="E6" s="30">
        <f t="shared" si="0"/>
        <v>503</v>
      </c>
      <c r="F6" s="30">
        <f t="shared" si="0"/>
        <v>0</v>
      </c>
      <c r="G6" s="124">
        <f>D6/C6*100</f>
        <v>100</v>
      </c>
      <c r="H6" s="124">
        <f>(D6-I6)/I6*100</f>
        <v>-41.51162790697674</v>
      </c>
      <c r="I6" s="30">
        <f>I7</f>
        <v>860</v>
      </c>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5"/>
      <c r="HC6" s="235"/>
      <c r="HD6" s="235"/>
      <c r="HE6" s="235"/>
      <c r="HF6" s="235"/>
      <c r="HG6" s="235"/>
      <c r="HH6" s="235"/>
      <c r="HI6" s="235"/>
      <c r="HJ6" s="235"/>
      <c r="HK6" s="235"/>
      <c r="HL6" s="235"/>
      <c r="HM6" s="235"/>
      <c r="HN6" s="235"/>
      <c r="HO6" s="235"/>
      <c r="HP6" s="235"/>
    </row>
    <row r="7" spans="1:224" s="230" customFormat="1" ht="21" customHeight="1">
      <c r="A7" s="226" t="s">
        <v>1308</v>
      </c>
      <c r="B7" s="247"/>
      <c r="C7" s="37">
        <v>503</v>
      </c>
      <c r="D7" s="37">
        <v>503</v>
      </c>
      <c r="E7" s="37">
        <v>503</v>
      </c>
      <c r="F7" s="37"/>
      <c r="G7" s="124">
        <f>D7/C7*100</f>
        <v>100</v>
      </c>
      <c r="H7" s="124">
        <f>(D7-I7)/I7*100</f>
        <v>-41.51162790697674</v>
      </c>
      <c r="I7" s="37">
        <v>860</v>
      </c>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5"/>
      <c r="HC7" s="235"/>
      <c r="HD7" s="235"/>
      <c r="HE7" s="235"/>
      <c r="HF7" s="235"/>
      <c r="HG7" s="235"/>
      <c r="HH7" s="235"/>
      <c r="HI7" s="235"/>
      <c r="HJ7" s="235"/>
      <c r="HK7" s="235"/>
      <c r="HL7" s="235"/>
      <c r="HM7" s="235"/>
      <c r="HN7" s="235"/>
      <c r="HO7" s="235"/>
      <c r="HP7" s="235"/>
    </row>
    <row r="8" spans="1:224" s="230" customFormat="1" ht="27" customHeight="1">
      <c r="A8" s="224" t="s">
        <v>1244</v>
      </c>
      <c r="B8" s="30">
        <f>B9</f>
        <v>426</v>
      </c>
      <c r="C8" s="30"/>
      <c r="D8" s="30"/>
      <c r="E8" s="30"/>
      <c r="F8" s="30"/>
      <c r="G8" s="124"/>
      <c r="H8" s="124"/>
      <c r="I8" s="264"/>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5"/>
      <c r="EG8" s="265"/>
      <c r="EH8" s="265"/>
      <c r="EI8" s="265"/>
      <c r="EJ8" s="265"/>
      <c r="EK8" s="265"/>
      <c r="EL8" s="265"/>
      <c r="EM8" s="265"/>
      <c r="EN8" s="265"/>
      <c r="EO8" s="265"/>
      <c r="EP8" s="265"/>
      <c r="EQ8" s="265"/>
      <c r="ER8" s="265"/>
      <c r="ES8" s="265"/>
      <c r="ET8" s="265"/>
      <c r="EU8" s="265"/>
      <c r="EV8" s="265"/>
      <c r="EW8" s="265"/>
      <c r="EX8" s="265"/>
      <c r="EY8" s="265"/>
      <c r="EZ8" s="265"/>
      <c r="FA8" s="265"/>
      <c r="FB8" s="265"/>
      <c r="FC8" s="265"/>
      <c r="FD8" s="265"/>
      <c r="FE8" s="265"/>
      <c r="FF8" s="265"/>
      <c r="FG8" s="265"/>
      <c r="FH8" s="265"/>
      <c r="FI8" s="265"/>
      <c r="FJ8" s="265"/>
      <c r="FK8" s="265"/>
      <c r="FL8" s="265"/>
      <c r="FM8" s="265"/>
      <c r="FN8" s="265"/>
      <c r="FO8" s="265"/>
      <c r="FP8" s="265"/>
      <c r="FQ8" s="265"/>
      <c r="FR8" s="265"/>
      <c r="FS8" s="265"/>
      <c r="FT8" s="265"/>
      <c r="FU8" s="265"/>
      <c r="FV8" s="265"/>
      <c r="FW8" s="265"/>
      <c r="FX8" s="265"/>
      <c r="FY8" s="265"/>
      <c r="FZ8" s="265"/>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265"/>
      <c r="GZ8" s="265"/>
      <c r="HA8" s="265"/>
      <c r="HB8" s="269"/>
      <c r="HC8" s="269"/>
      <c r="HD8" s="269"/>
      <c r="HE8" s="269"/>
      <c r="HF8" s="269"/>
      <c r="HG8" s="269"/>
      <c r="HH8" s="269"/>
      <c r="HI8" s="269"/>
      <c r="HJ8" s="269"/>
      <c r="HK8" s="269"/>
      <c r="HL8" s="269"/>
      <c r="HM8" s="269"/>
      <c r="HN8" s="269"/>
      <c r="HO8" s="269"/>
      <c r="HP8" s="269"/>
    </row>
    <row r="9" spans="1:224" s="229" customFormat="1" ht="27" customHeight="1">
      <c r="A9" s="226" t="s">
        <v>1309</v>
      </c>
      <c r="B9" s="37">
        <v>426</v>
      </c>
      <c r="C9" s="37"/>
      <c r="D9" s="37"/>
      <c r="E9" s="37"/>
      <c r="F9" s="37"/>
      <c r="G9" s="124"/>
      <c r="H9" s="124"/>
      <c r="I9" s="266"/>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5"/>
      <c r="HC9" s="235"/>
      <c r="HD9" s="235"/>
      <c r="HE9" s="235"/>
      <c r="HF9" s="235"/>
      <c r="HG9" s="235"/>
      <c r="HH9" s="235"/>
      <c r="HI9" s="235"/>
      <c r="HJ9" s="235"/>
      <c r="HK9" s="235"/>
      <c r="HL9" s="235"/>
      <c r="HM9" s="235"/>
      <c r="HN9" s="235"/>
      <c r="HO9" s="235"/>
      <c r="HP9" s="235"/>
    </row>
    <row r="10" spans="1:224" s="230" customFormat="1" ht="27" customHeight="1">
      <c r="A10" s="224" t="s">
        <v>1310</v>
      </c>
      <c r="B10" s="30">
        <f aca="true" t="shared" si="1" ref="B10:F10">B11+B21+B24+B25+B29+B32+B36</f>
        <v>154456</v>
      </c>
      <c r="C10" s="30">
        <f t="shared" si="1"/>
        <v>258741</v>
      </c>
      <c r="D10" s="30">
        <f t="shared" si="1"/>
        <v>253747</v>
      </c>
      <c r="E10" s="30">
        <f t="shared" si="1"/>
        <v>61864</v>
      </c>
      <c r="F10" s="30">
        <f t="shared" si="1"/>
        <v>191883</v>
      </c>
      <c r="G10" s="124">
        <f aca="true" t="shared" si="2" ref="G10:G20">D10/C10*100</f>
        <v>98.06988455637105</v>
      </c>
      <c r="H10" s="124">
        <f aca="true" t="shared" si="3" ref="H10:H22">(D10-I10)/I10*100</f>
        <v>-4.9259256483847516</v>
      </c>
      <c r="I10" s="30">
        <f>I11+I21+I24+I25+I29+I32+I36</f>
        <v>266894</v>
      </c>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9"/>
      <c r="HC10" s="269"/>
      <c r="HD10" s="269"/>
      <c r="HE10" s="269"/>
      <c r="HF10" s="269"/>
      <c r="HG10" s="269"/>
      <c r="HH10" s="269"/>
      <c r="HI10" s="269"/>
      <c r="HJ10" s="269"/>
      <c r="HK10" s="269"/>
      <c r="HL10" s="269"/>
      <c r="HM10" s="269"/>
      <c r="HN10" s="269"/>
      <c r="HO10" s="269"/>
      <c r="HP10" s="269"/>
    </row>
    <row r="11" spans="1:224" s="229" customFormat="1" ht="31.5" customHeight="1">
      <c r="A11" s="250" t="s">
        <v>1311</v>
      </c>
      <c r="B11" s="37">
        <f aca="true" t="shared" si="4" ref="B11:F11">SUM(B12:B20)</f>
        <v>140456</v>
      </c>
      <c r="C11" s="37">
        <f t="shared" si="4"/>
        <v>222043</v>
      </c>
      <c r="D11" s="37">
        <f>D12+D13+D14+D15+D16+D17+D18+D19+D20</f>
        <v>219555</v>
      </c>
      <c r="E11" s="37">
        <f>E12+E13+E14+E15+E16+E17+E18+E19+E20</f>
        <v>47332</v>
      </c>
      <c r="F11" s="37">
        <f t="shared" si="4"/>
        <v>172223</v>
      </c>
      <c r="G11" s="126">
        <f t="shared" si="2"/>
        <v>98.87949631377705</v>
      </c>
      <c r="H11" s="126">
        <f t="shared" si="3"/>
        <v>-14.875427454811922</v>
      </c>
      <c r="I11" s="37">
        <f>SUM(I12:I20)</f>
        <v>257922</v>
      </c>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5"/>
      <c r="HC11" s="235"/>
      <c r="HD11" s="235"/>
      <c r="HE11" s="235"/>
      <c r="HF11" s="235"/>
      <c r="HG11" s="235"/>
      <c r="HH11" s="235"/>
      <c r="HI11" s="235"/>
      <c r="HJ11" s="235"/>
      <c r="HK11" s="235"/>
      <c r="HL11" s="235"/>
      <c r="HM11" s="235"/>
      <c r="HN11" s="235"/>
      <c r="HO11" s="235"/>
      <c r="HP11" s="235"/>
    </row>
    <row r="12" spans="1:224" s="229" customFormat="1" ht="27" customHeight="1">
      <c r="A12" s="251" t="s">
        <v>1312</v>
      </c>
      <c r="B12" s="37">
        <v>77806</v>
      </c>
      <c r="C12" s="37">
        <v>112609</v>
      </c>
      <c r="D12" s="37">
        <v>111581</v>
      </c>
      <c r="E12" s="37">
        <v>25403</v>
      </c>
      <c r="F12" s="37">
        <v>86178</v>
      </c>
      <c r="G12" s="126">
        <f t="shared" si="2"/>
        <v>99.0871067143834</v>
      </c>
      <c r="H12" s="126">
        <f t="shared" si="3"/>
        <v>-38.81245236045383</v>
      </c>
      <c r="I12" s="266">
        <v>182359</v>
      </c>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5"/>
      <c r="HC12" s="235"/>
      <c r="HD12" s="235"/>
      <c r="HE12" s="235"/>
      <c r="HF12" s="235"/>
      <c r="HG12" s="235"/>
      <c r="HH12" s="235"/>
      <c r="HI12" s="235"/>
      <c r="HJ12" s="235"/>
      <c r="HK12" s="235"/>
      <c r="HL12" s="235"/>
      <c r="HM12" s="235"/>
      <c r="HN12" s="235"/>
      <c r="HO12" s="235"/>
      <c r="HP12" s="235"/>
    </row>
    <row r="13" spans="1:9" ht="27" customHeight="1">
      <c r="A13" s="251" t="s">
        <v>1313</v>
      </c>
      <c r="B13" s="37">
        <v>11000</v>
      </c>
      <c r="C13" s="37">
        <v>65919</v>
      </c>
      <c r="D13" s="37">
        <v>65919</v>
      </c>
      <c r="E13" s="37">
        <v>6250</v>
      </c>
      <c r="F13" s="37">
        <v>59669</v>
      </c>
      <c r="G13" s="126">
        <f t="shared" si="2"/>
        <v>100</v>
      </c>
      <c r="H13" s="126">
        <f t="shared" si="3"/>
        <v>103.04010349288487</v>
      </c>
      <c r="I13" s="266">
        <v>32466</v>
      </c>
    </row>
    <row r="14" spans="1:9" ht="27" customHeight="1">
      <c r="A14" s="251" t="s">
        <v>1314</v>
      </c>
      <c r="B14" s="37">
        <v>19917</v>
      </c>
      <c r="C14" s="37">
        <v>9055</v>
      </c>
      <c r="D14" s="37">
        <v>9055</v>
      </c>
      <c r="E14" s="37">
        <v>8355</v>
      </c>
      <c r="F14" s="37">
        <v>700</v>
      </c>
      <c r="G14" s="126">
        <f t="shared" si="2"/>
        <v>100</v>
      </c>
      <c r="H14" s="126">
        <f t="shared" si="3"/>
        <v>-48.577431995002556</v>
      </c>
      <c r="I14" s="266">
        <v>17609</v>
      </c>
    </row>
    <row r="15" spans="1:9" ht="27" customHeight="1">
      <c r="A15" s="251" t="s">
        <v>1315</v>
      </c>
      <c r="B15" s="37">
        <v>6000</v>
      </c>
      <c r="C15" s="37">
        <v>5370</v>
      </c>
      <c r="D15" s="37">
        <v>5370</v>
      </c>
      <c r="E15" s="37">
        <v>306</v>
      </c>
      <c r="F15" s="37">
        <v>5064</v>
      </c>
      <c r="G15" s="126">
        <f t="shared" si="2"/>
        <v>100</v>
      </c>
      <c r="H15" s="126">
        <f t="shared" si="3"/>
        <v>133.47826086956522</v>
      </c>
      <c r="I15" s="266">
        <v>2300</v>
      </c>
    </row>
    <row r="16" spans="1:9" ht="27" customHeight="1">
      <c r="A16" s="251" t="s">
        <v>1316</v>
      </c>
      <c r="B16" s="37">
        <v>18905</v>
      </c>
      <c r="C16" s="37">
        <v>4329</v>
      </c>
      <c r="D16" s="37">
        <v>4329</v>
      </c>
      <c r="E16" s="37"/>
      <c r="F16" s="37">
        <v>4329</v>
      </c>
      <c r="G16" s="126">
        <f t="shared" si="2"/>
        <v>100</v>
      </c>
      <c r="H16" s="126">
        <f t="shared" si="3"/>
        <v>982.25</v>
      </c>
      <c r="I16" s="266">
        <v>400</v>
      </c>
    </row>
    <row r="17" spans="1:9" ht="27" customHeight="1">
      <c r="A17" s="251" t="s">
        <v>1317</v>
      </c>
      <c r="B17" s="37">
        <v>550</v>
      </c>
      <c r="C17" s="37">
        <v>1649</v>
      </c>
      <c r="D17" s="37">
        <v>1649</v>
      </c>
      <c r="E17" s="37">
        <v>570</v>
      </c>
      <c r="F17" s="37">
        <v>1079</v>
      </c>
      <c r="G17" s="126">
        <f t="shared" si="2"/>
        <v>100</v>
      </c>
      <c r="H17" s="126">
        <f t="shared" si="3"/>
        <v>37.99163179916318</v>
      </c>
      <c r="I17" s="266">
        <v>1195</v>
      </c>
    </row>
    <row r="18" spans="1:9" ht="27" customHeight="1">
      <c r="A18" s="251" t="s">
        <v>1318</v>
      </c>
      <c r="B18" s="37"/>
      <c r="C18" s="37"/>
      <c r="D18" s="37"/>
      <c r="E18" s="37"/>
      <c r="F18" s="37"/>
      <c r="G18" s="126"/>
      <c r="H18" s="126">
        <f t="shared" si="3"/>
        <v>-100</v>
      </c>
      <c r="I18" s="266">
        <v>400</v>
      </c>
    </row>
    <row r="19" spans="1:9" ht="27" customHeight="1">
      <c r="A19" s="251" t="s">
        <v>1319</v>
      </c>
      <c r="B19" s="37">
        <v>1000</v>
      </c>
      <c r="C19" s="37">
        <v>11500</v>
      </c>
      <c r="D19" s="37">
        <v>11500</v>
      </c>
      <c r="E19" s="37"/>
      <c r="F19" s="37">
        <v>11500</v>
      </c>
      <c r="G19" s="126">
        <f t="shared" si="2"/>
        <v>100</v>
      </c>
      <c r="H19" s="126">
        <f t="shared" si="3"/>
        <v>-11.538461538461538</v>
      </c>
      <c r="I19" s="266">
        <v>13000</v>
      </c>
    </row>
    <row r="20" spans="1:9" ht="27" customHeight="1">
      <c r="A20" s="252" t="s">
        <v>1320</v>
      </c>
      <c r="B20" s="37">
        <v>5278</v>
      </c>
      <c r="C20" s="37">
        <v>11612</v>
      </c>
      <c r="D20" s="37">
        <v>10152</v>
      </c>
      <c r="E20" s="37">
        <v>6448</v>
      </c>
      <c r="F20" s="37">
        <v>3704</v>
      </c>
      <c r="G20" s="126">
        <f t="shared" si="2"/>
        <v>87.4267998622115</v>
      </c>
      <c r="H20" s="126">
        <f t="shared" si="3"/>
        <v>23.910655437568657</v>
      </c>
      <c r="I20" s="266">
        <v>8193</v>
      </c>
    </row>
    <row r="21" spans="1:9" ht="30.75" customHeight="1">
      <c r="A21" s="250" t="s">
        <v>1321</v>
      </c>
      <c r="B21" s="37">
        <f>B23+B22</f>
        <v>6600</v>
      </c>
      <c r="C21" s="37"/>
      <c r="D21" s="37"/>
      <c r="E21" s="37"/>
      <c r="F21" s="37"/>
      <c r="G21" s="126"/>
      <c r="H21" s="126">
        <f t="shared" si="3"/>
        <v>-100</v>
      </c>
      <c r="I21" s="266">
        <f>SUM(I22:I23)</f>
        <v>1200</v>
      </c>
    </row>
    <row r="22" spans="1:9" ht="27" customHeight="1">
      <c r="A22" s="251" t="s">
        <v>1312</v>
      </c>
      <c r="B22" s="37">
        <v>6600</v>
      </c>
      <c r="C22" s="37"/>
      <c r="D22" s="37"/>
      <c r="E22" s="37"/>
      <c r="F22" s="37"/>
      <c r="G22" s="126"/>
      <c r="H22" s="126">
        <f t="shared" si="3"/>
        <v>-100</v>
      </c>
      <c r="I22" s="266">
        <v>1200</v>
      </c>
    </row>
    <row r="23" spans="1:9" ht="27" customHeight="1">
      <c r="A23" s="251" t="s">
        <v>1313</v>
      </c>
      <c r="B23" s="37"/>
      <c r="C23" s="37"/>
      <c r="D23" s="37"/>
      <c r="E23" s="37"/>
      <c r="F23" s="37"/>
      <c r="G23" s="126"/>
      <c r="H23" s="126"/>
      <c r="I23" s="266"/>
    </row>
    <row r="24" spans="1:9" ht="34.5" customHeight="1">
      <c r="A24" s="250" t="s">
        <v>1322</v>
      </c>
      <c r="B24" s="37">
        <v>100</v>
      </c>
      <c r="C24" s="37">
        <v>12</v>
      </c>
      <c r="D24" s="37">
        <v>12</v>
      </c>
      <c r="E24" s="37">
        <v>12</v>
      </c>
      <c r="F24" s="37"/>
      <c r="G24" s="126">
        <f aca="true" t="shared" si="5" ref="G24:G29">D24/C24*100</f>
        <v>100</v>
      </c>
      <c r="H24" s="126">
        <f>(D24-I24)/I24*100</f>
        <v>-94.28571428571428</v>
      </c>
      <c r="I24" s="234">
        <v>210</v>
      </c>
    </row>
    <row r="25" spans="1:9" ht="34.5" customHeight="1">
      <c r="A25" s="250" t="s">
        <v>1323</v>
      </c>
      <c r="B25" s="37">
        <f>SUM(B26:B28)</f>
        <v>5300</v>
      </c>
      <c r="C25" s="37">
        <f aca="true" t="shared" si="6" ref="C25:F25">C26+C27+C28</f>
        <v>10056</v>
      </c>
      <c r="D25" s="37">
        <f t="shared" si="6"/>
        <v>7930</v>
      </c>
      <c r="E25" s="37">
        <f t="shared" si="6"/>
        <v>3995</v>
      </c>
      <c r="F25" s="37">
        <f t="shared" si="6"/>
        <v>3935</v>
      </c>
      <c r="G25" s="126">
        <f t="shared" si="5"/>
        <v>78.85839299920445</v>
      </c>
      <c r="H25" s="126">
        <f aca="true" t="shared" si="7" ref="H25:H53">(D25-I25)/I25*100</f>
        <v>42.57461344839986</v>
      </c>
      <c r="I25" s="37">
        <f>I26+I27+I28</f>
        <v>5562</v>
      </c>
    </row>
    <row r="26" spans="1:9" ht="27" customHeight="1">
      <c r="A26" s="251" t="s">
        <v>1324</v>
      </c>
      <c r="B26" s="37">
        <v>1750</v>
      </c>
      <c r="C26" s="37">
        <v>5350</v>
      </c>
      <c r="D26" s="37">
        <v>5240</v>
      </c>
      <c r="E26" s="37">
        <v>1749</v>
      </c>
      <c r="F26" s="37">
        <v>3491</v>
      </c>
      <c r="G26" s="126">
        <f t="shared" si="5"/>
        <v>97.94392523364486</v>
      </c>
      <c r="H26" s="126">
        <f t="shared" si="7"/>
        <v>87.67908309455588</v>
      </c>
      <c r="I26" s="266">
        <v>2792</v>
      </c>
    </row>
    <row r="27" spans="1:9" ht="27" customHeight="1">
      <c r="A27" s="251" t="s">
        <v>1325</v>
      </c>
      <c r="B27" s="37">
        <v>1000</v>
      </c>
      <c r="C27" s="37">
        <v>34</v>
      </c>
      <c r="D27" s="37">
        <v>34</v>
      </c>
      <c r="E27" s="37"/>
      <c r="F27" s="37">
        <v>34</v>
      </c>
      <c r="G27" s="126">
        <f t="shared" si="5"/>
        <v>100</v>
      </c>
      <c r="H27" s="126"/>
      <c r="I27" s="266"/>
    </row>
    <row r="28" spans="1:9" ht="27" customHeight="1">
      <c r="A28" s="251" t="s">
        <v>1326</v>
      </c>
      <c r="B28" s="37">
        <v>2550</v>
      </c>
      <c r="C28" s="37">
        <v>4672</v>
      </c>
      <c r="D28" s="37">
        <v>2656</v>
      </c>
      <c r="E28" s="37">
        <v>2246</v>
      </c>
      <c r="F28" s="37">
        <v>410</v>
      </c>
      <c r="G28" s="126">
        <f t="shared" si="5"/>
        <v>56.849315068493155</v>
      </c>
      <c r="H28" s="126">
        <f t="shared" si="7"/>
        <v>-4.115523465703971</v>
      </c>
      <c r="I28" s="266">
        <v>2770</v>
      </c>
    </row>
    <row r="29" spans="1:9" ht="31.5" customHeight="1">
      <c r="A29" s="250" t="s">
        <v>1327</v>
      </c>
      <c r="B29" s="37">
        <f>SUM(B30:B31)</f>
        <v>2000</v>
      </c>
      <c r="C29" s="37">
        <f aca="true" t="shared" si="8" ref="C29:F29">C30+C31</f>
        <v>4280</v>
      </c>
      <c r="D29" s="37">
        <f t="shared" si="8"/>
        <v>3900</v>
      </c>
      <c r="E29" s="37">
        <f t="shared" si="8"/>
        <v>2825</v>
      </c>
      <c r="F29" s="37">
        <f t="shared" si="8"/>
        <v>1075</v>
      </c>
      <c r="G29" s="126">
        <f t="shared" si="5"/>
        <v>91.1214953271028</v>
      </c>
      <c r="H29" s="126">
        <f t="shared" si="7"/>
        <v>95</v>
      </c>
      <c r="I29" s="266">
        <f>SUM(I30:I31)</f>
        <v>2000</v>
      </c>
    </row>
    <row r="30" spans="1:9" ht="27" customHeight="1">
      <c r="A30" s="251" t="s">
        <v>1328</v>
      </c>
      <c r="B30" s="37">
        <v>2000</v>
      </c>
      <c r="C30" s="37">
        <v>4056</v>
      </c>
      <c r="D30" s="37">
        <v>3676</v>
      </c>
      <c r="E30" s="37">
        <v>2601</v>
      </c>
      <c r="F30" s="37">
        <v>1075</v>
      </c>
      <c r="G30" s="126"/>
      <c r="H30" s="126">
        <f t="shared" si="7"/>
        <v>92.15891270256142</v>
      </c>
      <c r="I30" s="266">
        <v>1913</v>
      </c>
    </row>
    <row r="31" spans="1:9" ht="27" customHeight="1">
      <c r="A31" s="251" t="s">
        <v>1329</v>
      </c>
      <c r="B31" s="37"/>
      <c r="C31" s="37">
        <v>224</v>
      </c>
      <c r="D31" s="37">
        <v>224</v>
      </c>
      <c r="E31" s="37">
        <v>224</v>
      </c>
      <c r="F31" s="37"/>
      <c r="G31" s="126"/>
      <c r="H31" s="126">
        <f t="shared" si="7"/>
        <v>157.47126436781608</v>
      </c>
      <c r="I31" s="266">
        <v>87</v>
      </c>
    </row>
    <row r="32" spans="1:9" ht="27" customHeight="1">
      <c r="A32" s="180" t="s">
        <v>1330</v>
      </c>
      <c r="B32" s="37"/>
      <c r="C32" s="37">
        <f>SUM(C33:C35)</f>
        <v>7700</v>
      </c>
      <c r="D32" s="37">
        <f>SUM(D33:D35)</f>
        <v>7700</v>
      </c>
      <c r="E32" s="37">
        <f>SUM(E33:E35)</f>
        <v>7700</v>
      </c>
      <c r="F32" s="37"/>
      <c r="G32" s="126"/>
      <c r="H32" s="126"/>
      <c r="I32" s="267"/>
    </row>
    <row r="33" spans="1:9" ht="27" customHeight="1">
      <c r="A33" s="251" t="s">
        <v>1312</v>
      </c>
      <c r="B33" s="37"/>
      <c r="C33" s="37">
        <v>7700</v>
      </c>
      <c r="D33" s="37">
        <v>7700</v>
      </c>
      <c r="E33" s="37">
        <v>7700</v>
      </c>
      <c r="F33" s="37"/>
      <c r="G33" s="126"/>
      <c r="H33" s="126"/>
      <c r="I33" s="267"/>
    </row>
    <row r="34" spans="1:9" ht="27" customHeight="1">
      <c r="A34" s="251" t="s">
        <v>1313</v>
      </c>
      <c r="B34" s="37"/>
      <c r="C34" s="37"/>
      <c r="D34" s="37"/>
      <c r="E34" s="37"/>
      <c r="F34" s="37"/>
      <c r="G34" s="126"/>
      <c r="H34" s="126"/>
      <c r="I34" s="267"/>
    </row>
    <row r="35" spans="1:9" ht="27" customHeight="1">
      <c r="A35" s="251" t="s">
        <v>1331</v>
      </c>
      <c r="B35" s="37"/>
      <c r="C35" s="37"/>
      <c r="D35" s="37"/>
      <c r="E35" s="37"/>
      <c r="F35" s="37"/>
      <c r="G35" s="126"/>
      <c r="H35" s="126"/>
      <c r="I35" s="267"/>
    </row>
    <row r="36" spans="1:9" ht="27" customHeight="1">
      <c r="A36" s="180" t="s">
        <v>1332</v>
      </c>
      <c r="B36" s="37"/>
      <c r="C36" s="37">
        <f aca="true" t="shared" si="9" ref="C36:F36">SUM(C37:C39)</f>
        <v>14650</v>
      </c>
      <c r="D36" s="37">
        <f t="shared" si="9"/>
        <v>14650</v>
      </c>
      <c r="E36" s="37"/>
      <c r="F36" s="37">
        <f t="shared" si="9"/>
        <v>14650</v>
      </c>
      <c r="G36" s="126"/>
      <c r="H36" s="126"/>
      <c r="I36" s="267"/>
    </row>
    <row r="37" spans="1:9" ht="27" customHeight="1">
      <c r="A37" s="251" t="s">
        <v>1312</v>
      </c>
      <c r="B37" s="37"/>
      <c r="C37" s="37">
        <v>14650</v>
      </c>
      <c r="D37" s="37">
        <v>14650</v>
      </c>
      <c r="E37" s="37"/>
      <c r="F37" s="37">
        <v>14650</v>
      </c>
      <c r="G37" s="126"/>
      <c r="H37" s="126"/>
      <c r="I37" s="267"/>
    </row>
    <row r="38" spans="1:9" ht="27" customHeight="1">
      <c r="A38" s="251" t="s">
        <v>1313</v>
      </c>
      <c r="B38" s="37"/>
      <c r="C38" s="37"/>
      <c r="D38" s="37"/>
      <c r="E38" s="37"/>
      <c r="F38" s="37"/>
      <c r="G38" s="126"/>
      <c r="H38" s="126"/>
      <c r="I38" s="267"/>
    </row>
    <row r="39" spans="1:224" s="231" customFormat="1" ht="27" customHeight="1">
      <c r="A39" s="253" t="s">
        <v>1333</v>
      </c>
      <c r="B39" s="30"/>
      <c r="C39" s="30"/>
      <c r="D39" s="30"/>
      <c r="E39" s="30"/>
      <c r="F39" s="30"/>
      <c r="G39" s="124"/>
      <c r="H39" s="126"/>
      <c r="I39" s="264"/>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c r="CT39" s="265"/>
      <c r="CU39" s="265"/>
      <c r="CV39" s="265"/>
      <c r="CW39" s="265"/>
      <c r="CX39" s="265"/>
      <c r="CY39" s="265"/>
      <c r="CZ39" s="265"/>
      <c r="DA39" s="265"/>
      <c r="DB39" s="265"/>
      <c r="DC39" s="265"/>
      <c r="DD39" s="265"/>
      <c r="DE39" s="265"/>
      <c r="DF39" s="265"/>
      <c r="DG39" s="265"/>
      <c r="DH39" s="265"/>
      <c r="DI39" s="265"/>
      <c r="DJ39" s="265"/>
      <c r="DK39" s="265"/>
      <c r="DL39" s="265"/>
      <c r="DM39" s="265"/>
      <c r="DN39" s="265"/>
      <c r="DO39" s="265"/>
      <c r="DP39" s="265"/>
      <c r="DQ39" s="265"/>
      <c r="DR39" s="265"/>
      <c r="DS39" s="265"/>
      <c r="DT39" s="265"/>
      <c r="DU39" s="265"/>
      <c r="DV39" s="265"/>
      <c r="DW39" s="265"/>
      <c r="DX39" s="265"/>
      <c r="DY39" s="265"/>
      <c r="DZ39" s="265"/>
      <c r="EA39" s="265"/>
      <c r="EB39" s="265"/>
      <c r="EC39" s="265"/>
      <c r="ED39" s="265"/>
      <c r="EE39" s="265"/>
      <c r="EF39" s="265"/>
      <c r="EG39" s="265"/>
      <c r="EH39" s="265"/>
      <c r="EI39" s="265"/>
      <c r="EJ39" s="265"/>
      <c r="EK39" s="265"/>
      <c r="EL39" s="265"/>
      <c r="EM39" s="265"/>
      <c r="EN39" s="265"/>
      <c r="EO39" s="265"/>
      <c r="EP39" s="265"/>
      <c r="EQ39" s="265"/>
      <c r="ER39" s="265"/>
      <c r="ES39" s="265"/>
      <c r="ET39" s="265"/>
      <c r="EU39" s="265"/>
      <c r="EV39" s="265"/>
      <c r="EW39" s="265"/>
      <c r="EX39" s="265"/>
      <c r="EY39" s="265"/>
      <c r="EZ39" s="265"/>
      <c r="FA39" s="265"/>
      <c r="FB39" s="265"/>
      <c r="FC39" s="265"/>
      <c r="FD39" s="265"/>
      <c r="FE39" s="265"/>
      <c r="FF39" s="265"/>
      <c r="FG39" s="265"/>
      <c r="FH39" s="265"/>
      <c r="FI39" s="265"/>
      <c r="FJ39" s="265"/>
      <c r="FK39" s="265"/>
      <c r="FL39" s="265"/>
      <c r="FM39" s="265"/>
      <c r="FN39" s="265"/>
      <c r="FO39" s="265"/>
      <c r="FP39" s="265"/>
      <c r="FQ39" s="265"/>
      <c r="FR39" s="265"/>
      <c r="FS39" s="265"/>
      <c r="FT39" s="265"/>
      <c r="FU39" s="265"/>
      <c r="FV39" s="265"/>
      <c r="FW39" s="265"/>
      <c r="FX39" s="265"/>
      <c r="FY39" s="265"/>
      <c r="FZ39" s="265"/>
      <c r="GA39" s="265"/>
      <c r="GB39" s="265"/>
      <c r="GC39" s="265"/>
      <c r="GD39" s="265"/>
      <c r="GE39" s="265"/>
      <c r="GF39" s="265"/>
      <c r="GG39" s="265"/>
      <c r="GH39" s="265"/>
      <c r="GI39" s="265"/>
      <c r="GJ39" s="265"/>
      <c r="GK39" s="265"/>
      <c r="GL39" s="265"/>
      <c r="GM39" s="265"/>
      <c r="GN39" s="265"/>
      <c r="GO39" s="265"/>
      <c r="GP39" s="265"/>
      <c r="GQ39" s="265"/>
      <c r="GR39" s="265"/>
      <c r="GS39" s="265"/>
      <c r="GT39" s="265"/>
      <c r="GU39" s="265"/>
      <c r="GV39" s="265"/>
      <c r="GW39" s="265"/>
      <c r="GX39" s="265"/>
      <c r="GY39" s="265"/>
      <c r="GZ39" s="265"/>
      <c r="HA39" s="265"/>
      <c r="HB39" s="269"/>
      <c r="HC39" s="269"/>
      <c r="HD39" s="269"/>
      <c r="HE39" s="269"/>
      <c r="HF39" s="269"/>
      <c r="HG39" s="269"/>
      <c r="HH39" s="269"/>
      <c r="HI39" s="269"/>
      <c r="HJ39" s="269"/>
      <c r="HK39" s="269"/>
      <c r="HL39" s="269"/>
      <c r="HM39" s="269"/>
      <c r="HN39" s="269"/>
      <c r="HO39" s="269"/>
      <c r="HP39" s="269"/>
    </row>
    <row r="40" spans="1:224" s="231" customFormat="1" ht="29.25" customHeight="1">
      <c r="A40" s="254" t="s">
        <v>1334</v>
      </c>
      <c r="B40" s="30">
        <f>B41</f>
        <v>627</v>
      </c>
      <c r="C40" s="30"/>
      <c r="D40" s="30"/>
      <c r="E40" s="30"/>
      <c r="F40" s="30"/>
      <c r="G40" s="124"/>
      <c r="H40" s="126"/>
      <c r="I40" s="264">
        <f>I41</f>
        <v>0</v>
      </c>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c r="EI40" s="265"/>
      <c r="EJ40" s="265"/>
      <c r="EK40" s="265"/>
      <c r="EL40" s="265"/>
      <c r="EM40" s="265"/>
      <c r="EN40" s="265"/>
      <c r="EO40" s="265"/>
      <c r="EP40" s="265"/>
      <c r="EQ40" s="265"/>
      <c r="ER40" s="265"/>
      <c r="ES40" s="265"/>
      <c r="ET40" s="265"/>
      <c r="EU40" s="265"/>
      <c r="EV40" s="265"/>
      <c r="EW40" s="265"/>
      <c r="EX40" s="265"/>
      <c r="EY40" s="265"/>
      <c r="EZ40" s="265"/>
      <c r="FA40" s="265"/>
      <c r="FB40" s="265"/>
      <c r="FC40" s="265"/>
      <c r="FD40" s="265"/>
      <c r="FE40" s="265"/>
      <c r="FF40" s="265"/>
      <c r="FG40" s="265"/>
      <c r="FH40" s="265"/>
      <c r="FI40" s="265"/>
      <c r="FJ40" s="265"/>
      <c r="FK40" s="265"/>
      <c r="FL40" s="265"/>
      <c r="FM40" s="265"/>
      <c r="FN40" s="265"/>
      <c r="FO40" s="265"/>
      <c r="FP40" s="265"/>
      <c r="FQ40" s="265"/>
      <c r="FR40" s="265"/>
      <c r="FS40" s="265"/>
      <c r="FT40" s="265"/>
      <c r="FU40" s="265"/>
      <c r="FV40" s="265"/>
      <c r="FW40" s="265"/>
      <c r="FX40" s="265"/>
      <c r="FY40" s="265"/>
      <c r="FZ40" s="265"/>
      <c r="GA40" s="265"/>
      <c r="GB40" s="265"/>
      <c r="GC40" s="265"/>
      <c r="GD40" s="265"/>
      <c r="GE40" s="265"/>
      <c r="GF40" s="265"/>
      <c r="GG40" s="265"/>
      <c r="GH40" s="265"/>
      <c r="GI40" s="265"/>
      <c r="GJ40" s="265"/>
      <c r="GK40" s="265"/>
      <c r="GL40" s="265"/>
      <c r="GM40" s="265"/>
      <c r="GN40" s="265"/>
      <c r="GO40" s="265"/>
      <c r="GP40" s="265"/>
      <c r="GQ40" s="265"/>
      <c r="GR40" s="265"/>
      <c r="GS40" s="265"/>
      <c r="GT40" s="265"/>
      <c r="GU40" s="265"/>
      <c r="GV40" s="265"/>
      <c r="GW40" s="265"/>
      <c r="GX40" s="265"/>
      <c r="GY40" s="265"/>
      <c r="GZ40" s="265"/>
      <c r="HA40" s="265"/>
      <c r="HB40" s="269"/>
      <c r="HC40" s="269"/>
      <c r="HD40" s="269"/>
      <c r="HE40" s="269"/>
      <c r="HF40" s="269"/>
      <c r="HG40" s="269"/>
      <c r="HH40" s="269"/>
      <c r="HI40" s="269"/>
      <c r="HJ40" s="269"/>
      <c r="HK40" s="269"/>
      <c r="HL40" s="269"/>
      <c r="HM40" s="269"/>
      <c r="HN40" s="269"/>
      <c r="HO40" s="269"/>
      <c r="HP40" s="269"/>
    </row>
    <row r="41" spans="1:9" ht="36" customHeight="1">
      <c r="A41" s="250" t="s">
        <v>1335</v>
      </c>
      <c r="B41" s="37">
        <v>627</v>
      </c>
      <c r="C41" s="37"/>
      <c r="D41" s="37"/>
      <c r="E41" s="37"/>
      <c r="F41" s="37"/>
      <c r="G41" s="126"/>
      <c r="H41" s="126"/>
      <c r="I41" s="266"/>
    </row>
    <row r="42" spans="1:224" s="231" customFormat="1" ht="30" customHeight="1">
      <c r="A42" s="224" t="s">
        <v>1336</v>
      </c>
      <c r="B42" s="30"/>
      <c r="C42" s="30">
        <f aca="true" t="shared" si="10" ref="C42:F42">C43+C44</f>
        <v>16493</v>
      </c>
      <c r="D42" s="30">
        <f t="shared" si="10"/>
        <v>14852</v>
      </c>
      <c r="E42" s="30">
        <f t="shared" si="10"/>
        <v>14809</v>
      </c>
      <c r="F42" s="30">
        <f t="shared" si="10"/>
        <v>43</v>
      </c>
      <c r="G42" s="124">
        <f aca="true" t="shared" si="11" ref="G42:G51">D42/C42*100</f>
        <v>90.05032438004001</v>
      </c>
      <c r="H42" s="255">
        <f t="shared" si="7"/>
        <v>1091.9743178170145</v>
      </c>
      <c r="I42" s="30">
        <f>I43+I44</f>
        <v>1246</v>
      </c>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c r="DV42" s="265"/>
      <c r="DW42" s="265"/>
      <c r="DX42" s="265"/>
      <c r="DY42" s="265"/>
      <c r="DZ42" s="265"/>
      <c r="EA42" s="265"/>
      <c r="EB42" s="265"/>
      <c r="EC42" s="265"/>
      <c r="ED42" s="265"/>
      <c r="EE42" s="265"/>
      <c r="EF42" s="265"/>
      <c r="EG42" s="265"/>
      <c r="EH42" s="265"/>
      <c r="EI42" s="265"/>
      <c r="EJ42" s="265"/>
      <c r="EK42" s="265"/>
      <c r="EL42" s="265"/>
      <c r="EM42" s="265"/>
      <c r="EN42" s="265"/>
      <c r="EO42" s="265"/>
      <c r="EP42" s="265"/>
      <c r="EQ42" s="265"/>
      <c r="ER42" s="265"/>
      <c r="ES42" s="265"/>
      <c r="ET42" s="265"/>
      <c r="EU42" s="265"/>
      <c r="EV42" s="265"/>
      <c r="EW42" s="265"/>
      <c r="EX42" s="265"/>
      <c r="EY42" s="265"/>
      <c r="EZ42" s="265"/>
      <c r="FA42" s="265"/>
      <c r="FB42" s="265"/>
      <c r="FC42" s="265"/>
      <c r="FD42" s="265"/>
      <c r="FE42" s="265"/>
      <c r="FF42" s="265"/>
      <c r="FG42" s="265"/>
      <c r="FH42" s="265"/>
      <c r="FI42" s="265"/>
      <c r="FJ42" s="265"/>
      <c r="FK42" s="265"/>
      <c r="FL42" s="265"/>
      <c r="FM42" s="265"/>
      <c r="FN42" s="265"/>
      <c r="FO42" s="265"/>
      <c r="FP42" s="265"/>
      <c r="FQ42" s="265"/>
      <c r="FR42" s="265"/>
      <c r="FS42" s="265"/>
      <c r="FT42" s="265"/>
      <c r="FU42" s="265"/>
      <c r="FV42" s="265"/>
      <c r="FW42" s="265"/>
      <c r="FX42" s="265"/>
      <c r="FY42" s="265"/>
      <c r="FZ42" s="265"/>
      <c r="GA42" s="265"/>
      <c r="GB42" s="265"/>
      <c r="GC42" s="265"/>
      <c r="GD42" s="265"/>
      <c r="GE42" s="265"/>
      <c r="GF42" s="265"/>
      <c r="GG42" s="265"/>
      <c r="GH42" s="265"/>
      <c r="GI42" s="265"/>
      <c r="GJ42" s="265"/>
      <c r="GK42" s="265"/>
      <c r="GL42" s="265"/>
      <c r="GM42" s="265"/>
      <c r="GN42" s="265"/>
      <c r="GO42" s="265"/>
      <c r="GP42" s="265"/>
      <c r="GQ42" s="265"/>
      <c r="GR42" s="265"/>
      <c r="GS42" s="265"/>
      <c r="GT42" s="265"/>
      <c r="GU42" s="265"/>
      <c r="GV42" s="265"/>
      <c r="GW42" s="265"/>
      <c r="GX42" s="265"/>
      <c r="GY42" s="265"/>
      <c r="GZ42" s="265"/>
      <c r="HA42" s="265"/>
      <c r="HB42" s="269"/>
      <c r="HC42" s="269"/>
      <c r="HD42" s="269"/>
      <c r="HE42" s="269"/>
      <c r="HF42" s="269"/>
      <c r="HG42" s="269"/>
      <c r="HH42" s="269"/>
      <c r="HI42" s="269"/>
      <c r="HJ42" s="269"/>
      <c r="HK42" s="269"/>
      <c r="HL42" s="269"/>
      <c r="HM42" s="269"/>
      <c r="HN42" s="269"/>
      <c r="HO42" s="269"/>
      <c r="HP42" s="269"/>
    </row>
    <row r="43" spans="1:9" ht="34.5" customHeight="1">
      <c r="A43" s="250" t="s">
        <v>1337</v>
      </c>
      <c r="B43" s="37"/>
      <c r="C43" s="37">
        <v>13550</v>
      </c>
      <c r="D43" s="37">
        <v>13550</v>
      </c>
      <c r="E43" s="37">
        <v>13550</v>
      </c>
      <c r="F43" s="37"/>
      <c r="G43" s="126"/>
      <c r="H43" s="126"/>
      <c r="I43" s="266"/>
    </row>
    <row r="44" spans="1:9" ht="34.5" customHeight="1">
      <c r="A44" s="250" t="s">
        <v>1338</v>
      </c>
      <c r="B44" s="37"/>
      <c r="C44" s="37">
        <f aca="true" t="shared" si="12" ref="C44:F44">SUM(C45:C50)</f>
        <v>2943</v>
      </c>
      <c r="D44" s="37">
        <f t="shared" si="12"/>
        <v>1302</v>
      </c>
      <c r="E44" s="37">
        <f t="shared" si="12"/>
        <v>1259</v>
      </c>
      <c r="F44" s="37">
        <f t="shared" si="12"/>
        <v>43</v>
      </c>
      <c r="G44" s="126">
        <f t="shared" si="11"/>
        <v>44.240570846075435</v>
      </c>
      <c r="H44" s="126">
        <f t="shared" si="7"/>
        <v>4.49438202247191</v>
      </c>
      <c r="I44" s="37">
        <f>SUM(I45:I50)</f>
        <v>1246</v>
      </c>
    </row>
    <row r="45" spans="1:9" ht="27" customHeight="1">
      <c r="A45" s="251" t="s">
        <v>1339</v>
      </c>
      <c r="B45" s="37"/>
      <c r="C45" s="37">
        <v>1264</v>
      </c>
      <c r="D45" s="37">
        <v>167</v>
      </c>
      <c r="E45" s="37">
        <v>159</v>
      </c>
      <c r="F45" s="37">
        <v>8</v>
      </c>
      <c r="G45" s="126">
        <f t="shared" si="11"/>
        <v>13.212025316455698</v>
      </c>
      <c r="H45" s="126">
        <f t="shared" si="7"/>
        <v>-57.0694087403599</v>
      </c>
      <c r="I45" s="266">
        <v>389</v>
      </c>
    </row>
    <row r="46" spans="1:9" ht="27" customHeight="1">
      <c r="A46" s="251" t="s">
        <v>1340</v>
      </c>
      <c r="B46" s="37"/>
      <c r="C46" s="37">
        <v>1645</v>
      </c>
      <c r="D46" s="37">
        <v>1101</v>
      </c>
      <c r="E46" s="37">
        <v>1097</v>
      </c>
      <c r="F46" s="37">
        <v>4</v>
      </c>
      <c r="G46" s="126">
        <f t="shared" si="11"/>
        <v>66.93009118541033</v>
      </c>
      <c r="H46" s="126">
        <f t="shared" si="7"/>
        <v>29.37720329024677</v>
      </c>
      <c r="I46" s="266">
        <v>851</v>
      </c>
    </row>
    <row r="47" spans="1:9" ht="27" customHeight="1">
      <c r="A47" s="251" t="s">
        <v>1341</v>
      </c>
      <c r="B47" s="37"/>
      <c r="C47" s="37">
        <v>3</v>
      </c>
      <c r="D47" s="37">
        <v>3</v>
      </c>
      <c r="E47" s="37">
        <v>3</v>
      </c>
      <c r="F47" s="37"/>
      <c r="G47" s="126">
        <f t="shared" si="11"/>
        <v>100</v>
      </c>
      <c r="H47" s="126"/>
      <c r="I47" s="266">
        <v>3</v>
      </c>
    </row>
    <row r="48" spans="1:9" ht="27" customHeight="1">
      <c r="A48" s="256" t="s">
        <v>1342</v>
      </c>
      <c r="B48" s="37"/>
      <c r="C48" s="37">
        <v>16</v>
      </c>
      <c r="D48" s="37">
        <v>16</v>
      </c>
      <c r="E48" s="37"/>
      <c r="F48" s="37">
        <v>16</v>
      </c>
      <c r="G48" s="126">
        <f t="shared" si="11"/>
        <v>100</v>
      </c>
      <c r="H48" s="126">
        <f t="shared" si="7"/>
        <v>433.3333333333333</v>
      </c>
      <c r="I48" s="266">
        <v>3</v>
      </c>
    </row>
    <row r="49" spans="1:9" ht="27" customHeight="1">
      <c r="A49" s="257" t="s">
        <v>1343</v>
      </c>
      <c r="B49" s="37"/>
      <c r="C49" s="37">
        <v>15</v>
      </c>
      <c r="D49" s="37">
        <v>15</v>
      </c>
      <c r="E49" s="37"/>
      <c r="F49" s="37">
        <v>15</v>
      </c>
      <c r="G49" s="126">
        <f t="shared" si="11"/>
        <v>100</v>
      </c>
      <c r="H49" s="126"/>
      <c r="I49" s="266"/>
    </row>
    <row r="50" spans="1:9" ht="30" customHeight="1">
      <c r="A50" s="253" t="s">
        <v>1344</v>
      </c>
      <c r="B50" s="37"/>
      <c r="C50" s="37"/>
      <c r="D50" s="37"/>
      <c r="E50" s="37"/>
      <c r="F50" s="37"/>
      <c r="G50" s="126"/>
      <c r="H50" s="126"/>
      <c r="I50" s="266"/>
    </row>
    <row r="51" spans="1:224" s="231" customFormat="1" ht="29.25" customHeight="1">
      <c r="A51" s="224" t="s">
        <v>1345</v>
      </c>
      <c r="B51" s="30">
        <v>6578</v>
      </c>
      <c r="C51" s="30">
        <v>14085</v>
      </c>
      <c r="D51" s="30">
        <v>14085</v>
      </c>
      <c r="E51" s="30">
        <v>7258</v>
      </c>
      <c r="F51" s="30">
        <v>6827</v>
      </c>
      <c r="G51" s="124">
        <f t="shared" si="11"/>
        <v>100</v>
      </c>
      <c r="H51" s="124">
        <f t="shared" si="7"/>
        <v>37.46828030450908</v>
      </c>
      <c r="I51" s="264">
        <v>10246</v>
      </c>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K51" s="265"/>
      <c r="CL51" s="265"/>
      <c r="CM51" s="265"/>
      <c r="CN51" s="265"/>
      <c r="CO51" s="265"/>
      <c r="CP51" s="265"/>
      <c r="CQ51" s="265"/>
      <c r="CR51" s="265"/>
      <c r="CS51" s="265"/>
      <c r="CT51" s="265"/>
      <c r="CU51" s="265"/>
      <c r="CV51" s="265"/>
      <c r="CW51" s="265"/>
      <c r="CX51" s="265"/>
      <c r="CY51" s="265"/>
      <c r="CZ51" s="265"/>
      <c r="DA51" s="265"/>
      <c r="DB51" s="265"/>
      <c r="DC51" s="265"/>
      <c r="DD51" s="265"/>
      <c r="DE51" s="265"/>
      <c r="DF51" s="265"/>
      <c r="DG51" s="265"/>
      <c r="DH51" s="265"/>
      <c r="DI51" s="265"/>
      <c r="DJ51" s="265"/>
      <c r="DK51" s="265"/>
      <c r="DL51" s="265"/>
      <c r="DM51" s="265"/>
      <c r="DN51" s="265"/>
      <c r="DO51" s="265"/>
      <c r="DP51" s="265"/>
      <c r="DQ51" s="265"/>
      <c r="DR51" s="265"/>
      <c r="DS51" s="265"/>
      <c r="DT51" s="265"/>
      <c r="DU51" s="265"/>
      <c r="DV51" s="265"/>
      <c r="DW51" s="265"/>
      <c r="DX51" s="265"/>
      <c r="DY51" s="265"/>
      <c r="DZ51" s="265"/>
      <c r="EA51" s="265"/>
      <c r="EB51" s="265"/>
      <c r="EC51" s="265"/>
      <c r="ED51" s="265"/>
      <c r="EE51" s="265"/>
      <c r="EF51" s="265"/>
      <c r="EG51" s="265"/>
      <c r="EH51" s="265"/>
      <c r="EI51" s="265"/>
      <c r="EJ51" s="265"/>
      <c r="EK51" s="265"/>
      <c r="EL51" s="265"/>
      <c r="EM51" s="265"/>
      <c r="EN51" s="265"/>
      <c r="EO51" s="265"/>
      <c r="EP51" s="265"/>
      <c r="EQ51" s="265"/>
      <c r="ER51" s="265"/>
      <c r="ES51" s="265"/>
      <c r="ET51" s="265"/>
      <c r="EU51" s="265"/>
      <c r="EV51" s="265"/>
      <c r="EW51" s="265"/>
      <c r="EX51" s="265"/>
      <c r="EY51" s="265"/>
      <c r="EZ51" s="265"/>
      <c r="FA51" s="265"/>
      <c r="FB51" s="265"/>
      <c r="FC51" s="265"/>
      <c r="FD51" s="265"/>
      <c r="FE51" s="265"/>
      <c r="FF51" s="265"/>
      <c r="FG51" s="265"/>
      <c r="FH51" s="265"/>
      <c r="FI51" s="265"/>
      <c r="FJ51" s="265"/>
      <c r="FK51" s="265"/>
      <c r="FL51" s="265"/>
      <c r="FM51" s="265"/>
      <c r="FN51" s="265"/>
      <c r="FO51" s="265"/>
      <c r="FP51" s="265"/>
      <c r="FQ51" s="265"/>
      <c r="FR51" s="265"/>
      <c r="FS51" s="265"/>
      <c r="FT51" s="265"/>
      <c r="FU51" s="265"/>
      <c r="FV51" s="265"/>
      <c r="FW51" s="265"/>
      <c r="FX51" s="265"/>
      <c r="FY51" s="265"/>
      <c r="FZ51" s="265"/>
      <c r="GA51" s="265"/>
      <c r="GB51" s="265"/>
      <c r="GC51" s="265"/>
      <c r="GD51" s="265"/>
      <c r="GE51" s="265"/>
      <c r="GF51" s="265"/>
      <c r="GG51" s="265"/>
      <c r="GH51" s="265"/>
      <c r="GI51" s="265"/>
      <c r="GJ51" s="265"/>
      <c r="GK51" s="265"/>
      <c r="GL51" s="265"/>
      <c r="GM51" s="265"/>
      <c r="GN51" s="265"/>
      <c r="GO51" s="265"/>
      <c r="GP51" s="265"/>
      <c r="GQ51" s="265"/>
      <c r="GR51" s="265"/>
      <c r="GS51" s="265"/>
      <c r="GT51" s="265"/>
      <c r="GU51" s="265"/>
      <c r="GV51" s="265"/>
      <c r="GW51" s="265"/>
      <c r="GX51" s="265"/>
      <c r="GY51" s="265"/>
      <c r="GZ51" s="265"/>
      <c r="HA51" s="265"/>
      <c r="HB51" s="269"/>
      <c r="HC51" s="269"/>
      <c r="HD51" s="269"/>
      <c r="HE51" s="269"/>
      <c r="HF51" s="269"/>
      <c r="HG51" s="269"/>
      <c r="HH51" s="269"/>
      <c r="HI51" s="269"/>
      <c r="HJ51" s="269"/>
      <c r="HK51" s="269"/>
      <c r="HL51" s="269"/>
      <c r="HM51" s="269"/>
      <c r="HN51" s="269"/>
      <c r="HO51" s="269"/>
      <c r="HP51" s="269"/>
    </row>
    <row r="52" spans="1:224" s="231" customFormat="1" ht="27" customHeight="1">
      <c r="A52" s="224" t="s">
        <v>1346</v>
      </c>
      <c r="B52" s="30"/>
      <c r="C52" s="30">
        <v>172</v>
      </c>
      <c r="D52" s="30">
        <v>172</v>
      </c>
      <c r="E52" s="30">
        <v>114</v>
      </c>
      <c r="F52" s="30">
        <v>58</v>
      </c>
      <c r="G52" s="124"/>
      <c r="H52" s="124">
        <f t="shared" si="7"/>
        <v>66.99029126213593</v>
      </c>
      <c r="I52" s="268">
        <v>103</v>
      </c>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65"/>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c r="DV52" s="265"/>
      <c r="DW52" s="265"/>
      <c r="DX52" s="265"/>
      <c r="DY52" s="265"/>
      <c r="DZ52" s="265"/>
      <c r="EA52" s="265"/>
      <c r="EB52" s="265"/>
      <c r="EC52" s="265"/>
      <c r="ED52" s="265"/>
      <c r="EE52" s="265"/>
      <c r="EF52" s="265"/>
      <c r="EG52" s="265"/>
      <c r="EH52" s="265"/>
      <c r="EI52" s="265"/>
      <c r="EJ52" s="265"/>
      <c r="EK52" s="265"/>
      <c r="EL52" s="265"/>
      <c r="EM52" s="265"/>
      <c r="EN52" s="265"/>
      <c r="EO52" s="265"/>
      <c r="EP52" s="265"/>
      <c r="EQ52" s="265"/>
      <c r="ER52" s="265"/>
      <c r="ES52" s="265"/>
      <c r="ET52" s="265"/>
      <c r="EU52" s="265"/>
      <c r="EV52" s="265"/>
      <c r="EW52" s="265"/>
      <c r="EX52" s="265"/>
      <c r="EY52" s="265"/>
      <c r="EZ52" s="265"/>
      <c r="FA52" s="265"/>
      <c r="FB52" s="265"/>
      <c r="FC52" s="265"/>
      <c r="FD52" s="265"/>
      <c r="FE52" s="265"/>
      <c r="FF52" s="265"/>
      <c r="FG52" s="265"/>
      <c r="FH52" s="265"/>
      <c r="FI52" s="265"/>
      <c r="FJ52" s="265"/>
      <c r="FK52" s="265"/>
      <c r="FL52" s="265"/>
      <c r="FM52" s="265"/>
      <c r="FN52" s="265"/>
      <c r="FO52" s="265"/>
      <c r="FP52" s="265"/>
      <c r="FQ52" s="265"/>
      <c r="FR52" s="265"/>
      <c r="FS52" s="265"/>
      <c r="FT52" s="265"/>
      <c r="FU52" s="265"/>
      <c r="FV52" s="265"/>
      <c r="FW52" s="265"/>
      <c r="FX52" s="265"/>
      <c r="FY52" s="265"/>
      <c r="FZ52" s="265"/>
      <c r="GA52" s="265"/>
      <c r="GB52" s="265"/>
      <c r="GC52" s="265"/>
      <c r="GD52" s="265"/>
      <c r="GE52" s="265"/>
      <c r="GF52" s="265"/>
      <c r="GG52" s="265"/>
      <c r="GH52" s="265"/>
      <c r="GI52" s="265"/>
      <c r="GJ52" s="265"/>
      <c r="GK52" s="265"/>
      <c r="GL52" s="265"/>
      <c r="GM52" s="265"/>
      <c r="GN52" s="265"/>
      <c r="GO52" s="265"/>
      <c r="GP52" s="265"/>
      <c r="GQ52" s="265"/>
      <c r="GR52" s="265"/>
      <c r="GS52" s="265"/>
      <c r="GT52" s="265"/>
      <c r="GU52" s="265"/>
      <c r="GV52" s="265"/>
      <c r="GW52" s="265"/>
      <c r="GX52" s="265"/>
      <c r="GY52" s="265"/>
      <c r="GZ52" s="265"/>
      <c r="HA52" s="265"/>
      <c r="HB52" s="269"/>
      <c r="HC52" s="269"/>
      <c r="HD52" s="269"/>
      <c r="HE52" s="269"/>
      <c r="HF52" s="269"/>
      <c r="HG52" s="269"/>
      <c r="HH52" s="269"/>
      <c r="HI52" s="269"/>
      <c r="HJ52" s="269"/>
      <c r="HK52" s="269"/>
      <c r="HL52" s="269"/>
      <c r="HM52" s="269"/>
      <c r="HN52" s="269"/>
      <c r="HO52" s="269"/>
      <c r="HP52" s="269"/>
    </row>
    <row r="53" spans="1:224" s="231" customFormat="1" ht="30" customHeight="1">
      <c r="A53" s="228" t="s">
        <v>1347</v>
      </c>
      <c r="B53" s="30">
        <f aca="true" t="shared" si="13" ref="B53:F53">B52+B51+B42+B40+B10+B8+B6</f>
        <v>162087</v>
      </c>
      <c r="C53" s="30">
        <f t="shared" si="13"/>
        <v>289994</v>
      </c>
      <c r="D53" s="30">
        <f t="shared" si="13"/>
        <v>283359</v>
      </c>
      <c r="E53" s="30">
        <f t="shared" si="13"/>
        <v>84548</v>
      </c>
      <c r="F53" s="30">
        <f t="shared" si="13"/>
        <v>198811</v>
      </c>
      <c r="G53" s="124">
        <f>D53/C53*100</f>
        <v>97.71202162803368</v>
      </c>
      <c r="H53" s="124">
        <f t="shared" si="7"/>
        <v>1.4354803489541756</v>
      </c>
      <c r="I53" s="30">
        <f>I52+I51+I42+I40+I10+I8+I6</f>
        <v>279349</v>
      </c>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5"/>
      <c r="EJ53" s="265"/>
      <c r="EK53" s="265"/>
      <c r="EL53" s="265"/>
      <c r="EM53" s="265"/>
      <c r="EN53" s="265"/>
      <c r="EO53" s="265"/>
      <c r="EP53" s="265"/>
      <c r="EQ53" s="265"/>
      <c r="ER53" s="265"/>
      <c r="ES53" s="265"/>
      <c r="ET53" s="265"/>
      <c r="EU53" s="265"/>
      <c r="EV53" s="265"/>
      <c r="EW53" s="265"/>
      <c r="EX53" s="265"/>
      <c r="EY53" s="265"/>
      <c r="EZ53" s="265"/>
      <c r="FA53" s="265"/>
      <c r="FB53" s="265"/>
      <c r="FC53" s="265"/>
      <c r="FD53" s="265"/>
      <c r="FE53" s="265"/>
      <c r="FF53" s="265"/>
      <c r="FG53" s="265"/>
      <c r="FH53" s="265"/>
      <c r="FI53" s="265"/>
      <c r="FJ53" s="265"/>
      <c r="FK53" s="265"/>
      <c r="FL53" s="265"/>
      <c r="FM53" s="265"/>
      <c r="FN53" s="265"/>
      <c r="FO53" s="265"/>
      <c r="FP53" s="265"/>
      <c r="FQ53" s="265"/>
      <c r="FR53" s="265"/>
      <c r="FS53" s="265"/>
      <c r="FT53" s="265"/>
      <c r="FU53" s="265"/>
      <c r="FV53" s="265"/>
      <c r="FW53" s="265"/>
      <c r="FX53" s="265"/>
      <c r="FY53" s="265"/>
      <c r="FZ53" s="265"/>
      <c r="GA53" s="265"/>
      <c r="GB53" s="265"/>
      <c r="GC53" s="265"/>
      <c r="GD53" s="265"/>
      <c r="GE53" s="265"/>
      <c r="GF53" s="265"/>
      <c r="GG53" s="265"/>
      <c r="GH53" s="265"/>
      <c r="GI53" s="265"/>
      <c r="GJ53" s="265"/>
      <c r="GK53" s="265"/>
      <c r="GL53" s="265"/>
      <c r="GM53" s="265"/>
      <c r="GN53" s="265"/>
      <c r="GO53" s="265"/>
      <c r="GP53" s="265"/>
      <c r="GQ53" s="265"/>
      <c r="GR53" s="265"/>
      <c r="GS53" s="265"/>
      <c r="GT53" s="265"/>
      <c r="GU53" s="265"/>
      <c r="GV53" s="265"/>
      <c r="GW53" s="265"/>
      <c r="GX53" s="265"/>
      <c r="GY53" s="265"/>
      <c r="GZ53" s="265"/>
      <c r="HA53" s="265"/>
      <c r="HB53" s="269"/>
      <c r="HC53" s="269"/>
      <c r="HD53" s="269"/>
      <c r="HE53" s="269"/>
      <c r="HF53" s="269"/>
      <c r="HG53" s="269"/>
      <c r="HH53" s="269"/>
      <c r="HI53" s="269"/>
      <c r="HJ53" s="269"/>
      <c r="HK53" s="269"/>
      <c r="HL53" s="269"/>
      <c r="HM53" s="269"/>
      <c r="HN53" s="269"/>
      <c r="HO53" s="269"/>
      <c r="HP53" s="269"/>
    </row>
    <row r="54" spans="1:8" ht="13.5" customHeight="1">
      <c r="A54" s="258"/>
      <c r="B54" s="259"/>
      <c r="C54" s="259"/>
      <c r="D54" s="260"/>
      <c r="E54" s="260"/>
      <c r="F54" s="260"/>
      <c r="G54" s="261"/>
      <c r="H54" s="261"/>
    </row>
    <row r="55" spans="1:8" ht="15" customHeight="1">
      <c r="A55" s="258"/>
      <c r="B55" s="258"/>
      <c r="C55" s="258"/>
      <c r="D55" s="262"/>
      <c r="E55" s="262"/>
      <c r="F55" s="262"/>
      <c r="G55" s="263"/>
      <c r="H55" s="263"/>
    </row>
    <row r="56" spans="1:8" ht="15" customHeight="1">
      <c r="A56" s="258"/>
      <c r="B56" s="258"/>
      <c r="C56" s="258"/>
      <c r="D56" s="262"/>
      <c r="E56" s="262"/>
      <c r="F56" s="262"/>
      <c r="G56" s="263"/>
      <c r="H56" s="263"/>
    </row>
    <row r="57" spans="1:8" ht="15" customHeight="1">
      <c r="A57" s="258"/>
      <c r="B57" s="258"/>
      <c r="C57" s="258"/>
      <c r="D57" s="262"/>
      <c r="E57" s="262"/>
      <c r="F57" s="262"/>
      <c r="G57" s="263"/>
      <c r="H57" s="263"/>
    </row>
    <row r="58" spans="1:8" ht="15" customHeight="1">
      <c r="A58" s="258"/>
      <c r="B58" s="258"/>
      <c r="C58" s="258"/>
      <c r="D58" s="262"/>
      <c r="E58" s="262"/>
      <c r="F58" s="262"/>
      <c r="G58" s="263"/>
      <c r="H58" s="263"/>
    </row>
    <row r="59" spans="1:8" ht="15" customHeight="1">
      <c r="A59" s="258"/>
      <c r="B59" s="258"/>
      <c r="C59" s="258"/>
      <c r="D59" s="262"/>
      <c r="E59" s="262"/>
      <c r="F59" s="262"/>
      <c r="G59" s="263"/>
      <c r="H59" s="263"/>
    </row>
    <row r="60" spans="1:8" ht="15" customHeight="1">
      <c r="A60" s="258"/>
      <c r="B60" s="258"/>
      <c r="C60" s="258"/>
      <c r="D60" s="262"/>
      <c r="E60" s="262"/>
      <c r="F60" s="262"/>
      <c r="G60" s="263"/>
      <c r="H60" s="263"/>
    </row>
    <row r="61" spans="1:8" ht="15" customHeight="1">
      <c r="A61" s="258"/>
      <c r="B61" s="258"/>
      <c r="C61" s="258"/>
      <c r="D61" s="262"/>
      <c r="E61" s="262"/>
      <c r="F61" s="262"/>
      <c r="G61" s="263"/>
      <c r="H61" s="263"/>
    </row>
    <row r="62" spans="1:8" ht="15" customHeight="1">
      <c r="A62" s="258"/>
      <c r="B62" s="258"/>
      <c r="C62" s="258"/>
      <c r="D62" s="262"/>
      <c r="E62" s="262"/>
      <c r="F62" s="262"/>
      <c r="G62" s="263"/>
      <c r="H62" s="263"/>
    </row>
    <row r="63" spans="1:8" ht="15" customHeight="1">
      <c r="A63" s="258"/>
      <c r="B63" s="258"/>
      <c r="C63" s="258"/>
      <c r="D63" s="262"/>
      <c r="E63" s="262"/>
      <c r="F63" s="262"/>
      <c r="G63" s="263"/>
      <c r="H63" s="263"/>
    </row>
    <row r="64" spans="1:8" ht="15" customHeight="1">
      <c r="A64" s="258"/>
      <c r="B64" s="258"/>
      <c r="C64" s="258"/>
      <c r="D64" s="262"/>
      <c r="E64" s="262"/>
      <c r="F64" s="262"/>
      <c r="G64" s="263"/>
      <c r="H64" s="263"/>
    </row>
    <row r="65" spans="1:8" ht="15" customHeight="1">
      <c r="A65" s="258"/>
      <c r="B65" s="258"/>
      <c r="C65" s="258"/>
      <c r="D65" s="262"/>
      <c r="E65" s="262"/>
      <c r="F65" s="262"/>
      <c r="G65" s="263"/>
      <c r="H65" s="263"/>
    </row>
    <row r="66" spans="1:8" ht="15" customHeight="1">
      <c r="A66" s="258"/>
      <c r="B66" s="258"/>
      <c r="C66" s="258"/>
      <c r="D66" s="262"/>
      <c r="E66" s="262"/>
      <c r="F66" s="262"/>
      <c r="G66" s="263"/>
      <c r="H66" s="263"/>
    </row>
    <row r="67" spans="1:8" ht="15" customHeight="1">
      <c r="A67" s="258"/>
      <c r="B67" s="258"/>
      <c r="C67" s="258"/>
      <c r="D67" s="262"/>
      <c r="E67" s="262"/>
      <c r="F67" s="262"/>
      <c r="G67" s="263"/>
      <c r="H67" s="263"/>
    </row>
    <row r="68" spans="1:8" ht="15" customHeight="1">
      <c r="A68" s="258"/>
      <c r="B68" s="258"/>
      <c r="C68" s="258"/>
      <c r="D68" s="262"/>
      <c r="E68" s="262"/>
      <c r="F68" s="262"/>
      <c r="G68" s="263"/>
      <c r="H68" s="263"/>
    </row>
    <row r="69" spans="1:8" ht="15" customHeight="1">
      <c r="A69" s="258"/>
      <c r="B69" s="258"/>
      <c r="C69" s="258"/>
      <c r="D69" s="262"/>
      <c r="E69" s="262"/>
      <c r="F69" s="262"/>
      <c r="G69" s="263"/>
      <c r="H69" s="263"/>
    </row>
    <row r="70" spans="1:8" ht="15" customHeight="1">
      <c r="A70" s="258"/>
      <c r="B70" s="258"/>
      <c r="C70" s="258"/>
      <c r="D70" s="262"/>
      <c r="E70" s="262"/>
      <c r="F70" s="262"/>
      <c r="G70" s="263"/>
      <c r="H70" s="263"/>
    </row>
    <row r="71" spans="1:8" ht="15" customHeight="1">
      <c r="A71" s="258"/>
      <c r="B71" s="258"/>
      <c r="C71" s="258"/>
      <c r="D71" s="262"/>
      <c r="E71" s="262"/>
      <c r="F71" s="262"/>
      <c r="G71" s="263"/>
      <c r="H71" s="263"/>
    </row>
    <row r="72" spans="1:8" ht="15" customHeight="1">
      <c r="A72" s="258"/>
      <c r="B72" s="258"/>
      <c r="C72" s="258"/>
      <c r="D72" s="262"/>
      <c r="E72" s="262"/>
      <c r="F72" s="262"/>
      <c r="G72" s="263"/>
      <c r="H72" s="263"/>
    </row>
    <row r="73" spans="1:8" ht="15" customHeight="1">
      <c r="A73" s="258"/>
      <c r="B73" s="258"/>
      <c r="C73" s="258"/>
      <c r="D73" s="262"/>
      <c r="E73" s="262"/>
      <c r="F73" s="262"/>
      <c r="G73" s="263"/>
      <c r="H73" s="263"/>
    </row>
    <row r="74" spans="1:8" ht="15" customHeight="1">
      <c r="A74" s="258"/>
      <c r="B74" s="258"/>
      <c r="C74" s="258"/>
      <c r="D74" s="262"/>
      <c r="E74" s="262"/>
      <c r="F74" s="262"/>
      <c r="G74" s="263"/>
      <c r="H74" s="263"/>
    </row>
    <row r="75" spans="1:8" ht="15" customHeight="1">
      <c r="A75" s="258"/>
      <c r="B75" s="258"/>
      <c r="C75" s="258"/>
      <c r="D75" s="262"/>
      <c r="E75" s="262"/>
      <c r="F75" s="262"/>
      <c r="G75" s="263"/>
      <c r="H75" s="263"/>
    </row>
    <row r="76" spans="1:8" ht="15" customHeight="1">
      <c r="A76" s="258"/>
      <c r="B76" s="258"/>
      <c r="C76" s="258"/>
      <c r="D76" s="262"/>
      <c r="E76" s="262"/>
      <c r="F76" s="262"/>
      <c r="G76" s="263"/>
      <c r="H76" s="263"/>
    </row>
    <row r="77" spans="1:8" ht="15" customHeight="1">
      <c r="A77" s="258"/>
      <c r="B77" s="258"/>
      <c r="C77" s="258"/>
      <c r="D77" s="262"/>
      <c r="E77" s="262"/>
      <c r="F77" s="262"/>
      <c r="G77" s="263"/>
      <c r="H77" s="263"/>
    </row>
    <row r="78" spans="1:8" ht="15" customHeight="1">
      <c r="A78" s="258"/>
      <c r="B78" s="258"/>
      <c r="C78" s="258"/>
      <c r="D78" s="262"/>
      <c r="E78" s="262"/>
      <c r="F78" s="262"/>
      <c r="G78" s="263"/>
      <c r="H78" s="263"/>
    </row>
    <row r="79" spans="1:8" ht="15" customHeight="1">
      <c r="A79" s="258"/>
      <c r="B79" s="258"/>
      <c r="C79" s="258"/>
      <c r="D79" s="262"/>
      <c r="E79" s="262"/>
      <c r="F79" s="262"/>
      <c r="G79" s="263"/>
      <c r="H79" s="263"/>
    </row>
    <row r="80" spans="1:8" ht="15" customHeight="1">
      <c r="A80" s="258"/>
      <c r="B80" s="258"/>
      <c r="C80" s="258"/>
      <c r="D80" s="262"/>
      <c r="E80" s="262"/>
      <c r="F80" s="262"/>
      <c r="G80" s="263"/>
      <c r="H80" s="263"/>
    </row>
    <row r="81" spans="1:8" ht="15" customHeight="1">
      <c r="A81" s="258"/>
      <c r="B81" s="258"/>
      <c r="C81" s="258"/>
      <c r="D81" s="262"/>
      <c r="E81" s="262"/>
      <c r="F81" s="262"/>
      <c r="G81" s="263"/>
      <c r="H81" s="263"/>
    </row>
  </sheetData>
  <sheetProtection/>
  <mergeCells count="9">
    <mergeCell ref="A2:H2"/>
    <mergeCell ref="G3:H3"/>
    <mergeCell ref="E4:F4"/>
    <mergeCell ref="A4:A5"/>
    <mergeCell ref="B4:B5"/>
    <mergeCell ref="C4:C5"/>
    <mergeCell ref="D4:D5"/>
    <mergeCell ref="G4:G5"/>
    <mergeCell ref="H4:H5"/>
  </mergeCells>
  <printOptions/>
  <pageMargins left="0.55" right="0.43" top="0.43" bottom="0.63" header="0.24" footer="0.31"/>
  <pageSetup firstPageNumber="91" useFirstPageNumber="1"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indexed="16"/>
    <pageSetUpPr fitToPage="1"/>
  </sheetPr>
  <dimension ref="A1:H22"/>
  <sheetViews>
    <sheetView showZeros="0" zoomScaleSheetLayoutView="100" workbookViewId="0" topLeftCell="A1">
      <selection activeCell="A2" sqref="A2:H2"/>
    </sheetView>
  </sheetViews>
  <sheetFormatPr defaultColWidth="9.125" defaultRowHeight="13.5"/>
  <cols>
    <col min="1" max="1" width="35.125" style="184" customWidth="1"/>
    <col min="2" max="2" width="13.875" style="184" customWidth="1"/>
    <col min="3" max="3" width="12.875" style="184" customWidth="1"/>
    <col min="4" max="4" width="13.00390625" style="184" customWidth="1"/>
    <col min="5" max="5" width="36.75390625" style="184" customWidth="1"/>
    <col min="6" max="6" width="13.875" style="184" customWidth="1"/>
    <col min="7" max="7" width="12.50390625" style="184" customWidth="1"/>
    <col min="8" max="8" width="11.50390625" style="184" customWidth="1"/>
    <col min="9" max="16384" width="9.125" style="184" customWidth="1"/>
  </cols>
  <sheetData>
    <row r="1" ht="15.75">
      <c r="A1" s="221" t="s">
        <v>1348</v>
      </c>
    </row>
    <row r="2" spans="1:8" ht="33.75" customHeight="1">
      <c r="A2" s="7" t="s">
        <v>1349</v>
      </c>
      <c r="B2" s="7"/>
      <c r="C2" s="7"/>
      <c r="D2" s="7"/>
      <c r="E2" s="7"/>
      <c r="F2" s="7"/>
      <c r="G2" s="7"/>
      <c r="H2" s="7"/>
    </row>
    <row r="3" spans="1:8" ht="21" customHeight="1">
      <c r="A3" s="222"/>
      <c r="B3" s="222"/>
      <c r="C3" s="222"/>
      <c r="D3" s="222"/>
      <c r="E3" s="222"/>
      <c r="G3" s="183" t="s">
        <v>8</v>
      </c>
      <c r="H3" s="183"/>
    </row>
    <row r="4" spans="1:8" ht="21.75" customHeight="1">
      <c r="A4" s="223" t="s">
        <v>9</v>
      </c>
      <c r="B4" s="223" t="s">
        <v>12</v>
      </c>
      <c r="C4" s="223" t="s">
        <v>1012</v>
      </c>
      <c r="D4" s="223"/>
      <c r="E4" s="223" t="s">
        <v>9</v>
      </c>
      <c r="F4" s="223" t="s">
        <v>12</v>
      </c>
      <c r="G4" s="223" t="s">
        <v>1350</v>
      </c>
      <c r="H4" s="223"/>
    </row>
    <row r="5" spans="1:8" ht="22.5" customHeight="1">
      <c r="A5" s="223"/>
      <c r="B5" s="223"/>
      <c r="C5" s="223" t="s">
        <v>1016</v>
      </c>
      <c r="D5" s="223" t="s">
        <v>1017</v>
      </c>
      <c r="E5" s="223"/>
      <c r="F5" s="223"/>
      <c r="G5" s="223" t="s">
        <v>1016</v>
      </c>
      <c r="H5" s="223" t="s">
        <v>1017</v>
      </c>
    </row>
    <row r="6" spans="1:8" s="219" customFormat="1" ht="24.75" customHeight="1">
      <c r="A6" s="224" t="s">
        <v>1268</v>
      </c>
      <c r="B6" s="30">
        <v>235246</v>
      </c>
      <c r="C6" s="30">
        <v>65948</v>
      </c>
      <c r="D6" s="30">
        <v>169298</v>
      </c>
      <c r="E6" s="224" t="s">
        <v>1269</v>
      </c>
      <c r="F6" s="30">
        <v>283359</v>
      </c>
      <c r="G6" s="30">
        <v>84548</v>
      </c>
      <c r="H6" s="30">
        <v>198811</v>
      </c>
    </row>
    <row r="7" spans="1:8" s="219" customFormat="1" ht="29.25" customHeight="1">
      <c r="A7" s="224" t="s">
        <v>1270</v>
      </c>
      <c r="B7" s="30">
        <f>SUM(B8:B12)</f>
        <v>5742</v>
      </c>
      <c r="C7" s="30">
        <v>5742</v>
      </c>
      <c r="D7" s="30">
        <f aca="true" t="shared" si="0" ref="D7:G7">SUM(D8:D13)</f>
        <v>1123</v>
      </c>
      <c r="E7" s="224" t="s">
        <v>1271</v>
      </c>
      <c r="F7" s="30">
        <f t="shared" si="0"/>
        <v>17427</v>
      </c>
      <c r="G7" s="30">
        <f t="shared" si="0"/>
        <v>18550</v>
      </c>
      <c r="H7" s="225"/>
    </row>
    <row r="8" spans="1:8" s="220" customFormat="1" ht="29.25" customHeight="1">
      <c r="A8" s="226" t="s">
        <v>1272</v>
      </c>
      <c r="B8" s="37">
        <v>250</v>
      </c>
      <c r="C8" s="37">
        <v>250</v>
      </c>
      <c r="D8" s="37"/>
      <c r="E8" s="226" t="s">
        <v>1351</v>
      </c>
      <c r="F8" s="37">
        <v>250</v>
      </c>
      <c r="G8" s="37">
        <v>250</v>
      </c>
      <c r="H8" s="227"/>
    </row>
    <row r="9" spans="1:8" s="220" customFormat="1" ht="29.25" customHeight="1">
      <c r="A9" s="226" t="s">
        <v>1273</v>
      </c>
      <c r="B9" s="37">
        <v>744</v>
      </c>
      <c r="C9" s="37">
        <v>744</v>
      </c>
      <c r="D9" s="37"/>
      <c r="E9" s="226" t="s">
        <v>1352</v>
      </c>
      <c r="F9" s="37">
        <v>744</v>
      </c>
      <c r="G9" s="37">
        <v>744</v>
      </c>
      <c r="H9" s="227"/>
    </row>
    <row r="10" spans="1:8" s="220" customFormat="1" ht="29.25" customHeight="1">
      <c r="A10" s="226" t="s">
        <v>1274</v>
      </c>
      <c r="B10" s="37">
        <v>628</v>
      </c>
      <c r="C10" s="37">
        <v>628</v>
      </c>
      <c r="D10" s="37"/>
      <c r="E10" s="226" t="s">
        <v>1353</v>
      </c>
      <c r="F10" s="37">
        <v>628</v>
      </c>
      <c r="G10" s="37">
        <v>628</v>
      </c>
      <c r="H10" s="227"/>
    </row>
    <row r="11" spans="1:8" s="220" customFormat="1" ht="29.25" customHeight="1">
      <c r="A11" s="226" t="s">
        <v>1276</v>
      </c>
      <c r="B11" s="37">
        <v>510</v>
      </c>
      <c r="C11" s="37">
        <v>510</v>
      </c>
      <c r="D11" s="37"/>
      <c r="E11" s="226" t="s">
        <v>1354</v>
      </c>
      <c r="F11" s="37">
        <v>7</v>
      </c>
      <c r="G11" s="37">
        <v>7</v>
      </c>
      <c r="H11" s="227"/>
    </row>
    <row r="12" spans="1:8" s="220" customFormat="1" ht="29.25" customHeight="1">
      <c r="A12" s="226" t="s">
        <v>1277</v>
      </c>
      <c r="B12" s="37">
        <v>3610</v>
      </c>
      <c r="C12" s="37">
        <v>3610</v>
      </c>
      <c r="D12" s="37">
        <v>43</v>
      </c>
      <c r="E12" s="226" t="s">
        <v>1355</v>
      </c>
      <c r="F12" s="37">
        <v>1535</v>
      </c>
      <c r="G12" s="37">
        <v>1579</v>
      </c>
      <c r="H12" s="227"/>
    </row>
    <row r="13" spans="1:8" s="220" customFormat="1" ht="29.25" customHeight="1">
      <c r="A13" s="226" t="s">
        <v>1356</v>
      </c>
      <c r="B13" s="37"/>
      <c r="C13" s="37"/>
      <c r="D13" s="37">
        <v>1080</v>
      </c>
      <c r="E13" s="226" t="s">
        <v>1357</v>
      </c>
      <c r="F13" s="37">
        <v>14263</v>
      </c>
      <c r="G13" s="37">
        <v>15342</v>
      </c>
      <c r="H13" s="227"/>
    </row>
    <row r="14" spans="1:8" s="219" customFormat="1" ht="29.25" customHeight="1">
      <c r="A14" s="224" t="s">
        <v>1278</v>
      </c>
      <c r="B14" s="30"/>
      <c r="C14" s="30"/>
      <c r="D14" s="30"/>
      <c r="E14" s="224" t="s">
        <v>1279</v>
      </c>
      <c r="F14" s="30"/>
      <c r="G14" s="225"/>
      <c r="H14" s="225"/>
    </row>
    <row r="15" spans="1:8" s="219" customFormat="1" ht="29.25" customHeight="1">
      <c r="A15" s="224" t="s">
        <v>1280</v>
      </c>
      <c r="B15" s="30">
        <v>2859</v>
      </c>
      <c r="C15" s="30">
        <v>2859</v>
      </c>
      <c r="D15" s="30"/>
      <c r="E15" s="224"/>
      <c r="F15" s="30"/>
      <c r="G15" s="225"/>
      <c r="H15" s="225"/>
    </row>
    <row r="16" spans="1:8" s="219" customFormat="1" ht="29.25" customHeight="1">
      <c r="A16" s="224" t="s">
        <v>1281</v>
      </c>
      <c r="B16" s="30"/>
      <c r="C16" s="30"/>
      <c r="D16" s="30"/>
      <c r="E16" s="224" t="s">
        <v>1282</v>
      </c>
      <c r="F16" s="30">
        <v>2772</v>
      </c>
      <c r="G16" s="30">
        <v>2772</v>
      </c>
      <c r="H16" s="225"/>
    </row>
    <row r="17" spans="1:8" s="219" customFormat="1" ht="29.25" customHeight="1">
      <c r="A17" s="224" t="s">
        <v>974</v>
      </c>
      <c r="B17" s="30"/>
      <c r="C17" s="30"/>
      <c r="D17" s="30"/>
      <c r="E17" s="224" t="s">
        <v>975</v>
      </c>
      <c r="F17" s="30">
        <f aca="true" t="shared" si="1" ref="F17:H17">F18</f>
        <v>83533</v>
      </c>
      <c r="G17" s="30">
        <f t="shared" si="1"/>
        <v>70874</v>
      </c>
      <c r="H17" s="30">
        <f t="shared" si="1"/>
        <v>12659</v>
      </c>
    </row>
    <row r="18" spans="1:8" s="220" customFormat="1" ht="29.25" customHeight="1">
      <c r="A18" s="226" t="s">
        <v>976</v>
      </c>
      <c r="B18" s="37"/>
      <c r="C18" s="37"/>
      <c r="D18" s="37"/>
      <c r="E18" s="226" t="s">
        <v>1284</v>
      </c>
      <c r="F18" s="37">
        <v>83533</v>
      </c>
      <c r="G18" s="37">
        <v>70874</v>
      </c>
      <c r="H18" s="37">
        <v>12659</v>
      </c>
    </row>
    <row r="19" spans="1:8" s="220" customFormat="1" ht="29.25" customHeight="1">
      <c r="A19" s="226" t="s">
        <v>1358</v>
      </c>
      <c r="B19" s="37"/>
      <c r="C19" s="37"/>
      <c r="D19" s="37"/>
      <c r="E19" s="226"/>
      <c r="F19" s="37"/>
      <c r="G19" s="227"/>
      <c r="H19" s="227"/>
    </row>
    <row r="20" spans="1:8" s="219" customFormat="1" ht="29.25" customHeight="1">
      <c r="A20" s="224" t="s">
        <v>987</v>
      </c>
      <c r="B20" s="30">
        <f>B21</f>
        <v>253629</v>
      </c>
      <c r="C20" s="30">
        <f>C21</f>
        <v>253629</v>
      </c>
      <c r="D20" s="30">
        <f>D21</f>
        <v>46043</v>
      </c>
      <c r="E20" s="224" t="s">
        <v>988</v>
      </c>
      <c r="F20" s="30">
        <v>103750</v>
      </c>
      <c r="G20" s="30">
        <v>149793</v>
      </c>
      <c r="H20" s="225"/>
    </row>
    <row r="21" spans="1:8" s="220" customFormat="1" ht="29.25" customHeight="1">
      <c r="A21" s="226" t="s">
        <v>1285</v>
      </c>
      <c r="B21" s="37">
        <v>253629</v>
      </c>
      <c r="C21" s="37">
        <v>253629</v>
      </c>
      <c r="D21" s="37">
        <v>46043</v>
      </c>
      <c r="E21" s="224" t="s">
        <v>1359</v>
      </c>
      <c r="F21" s="30">
        <v>6635</v>
      </c>
      <c r="G21" s="30">
        <v>1641</v>
      </c>
      <c r="H21" s="30">
        <v>4994</v>
      </c>
    </row>
    <row r="22" spans="1:8" s="219" customFormat="1" ht="29.25" customHeight="1">
      <c r="A22" s="228" t="s">
        <v>1360</v>
      </c>
      <c r="B22" s="30">
        <f>SUM(B6,B7,B14,B15,B16,B17,B20)</f>
        <v>497476</v>
      </c>
      <c r="C22" s="30">
        <f>SUM(C6,C7,C14,C15,C16,C17,C20)</f>
        <v>328178</v>
      </c>
      <c r="D22" s="30">
        <f>SUM(D6,D7,D14,D15,D16,D17,D20)</f>
        <v>216464</v>
      </c>
      <c r="E22" s="228" t="s">
        <v>1361</v>
      </c>
      <c r="F22" s="30">
        <f aca="true" t="shared" si="2" ref="F22:H22">SUM(F6,F7,F14,F16,F17,F20,F21)</f>
        <v>497476</v>
      </c>
      <c r="G22" s="30">
        <f t="shared" si="2"/>
        <v>328178</v>
      </c>
      <c r="H22" s="30">
        <f t="shared" si="2"/>
        <v>216464</v>
      </c>
    </row>
    <row r="23" ht="33.75" customHeight="1"/>
  </sheetData>
  <sheetProtection/>
  <mergeCells count="8">
    <mergeCell ref="A2:H2"/>
    <mergeCell ref="G3:H3"/>
    <mergeCell ref="C4:D4"/>
    <mergeCell ref="G4:H4"/>
    <mergeCell ref="A4:A5"/>
    <mergeCell ref="B4:B5"/>
    <mergeCell ref="E4:E5"/>
    <mergeCell ref="F4:F5"/>
  </mergeCells>
  <printOptions horizontalCentered="1"/>
  <pageMargins left="0.67" right="0.55" top="0.51" bottom="0.47" header="0.12" footer="0.2"/>
  <pageSetup firstPageNumber="93" useFirstPageNumber="1" fitToHeight="1" fitToWidth="1" horizontalDpi="600" verticalDpi="600" orientation="landscape" paperSize="9" scale="85"/>
</worksheet>
</file>

<file path=xl/worksheets/sheet17.xml><?xml version="1.0" encoding="utf-8"?>
<worksheet xmlns="http://schemas.openxmlformats.org/spreadsheetml/2006/main" xmlns:r="http://schemas.openxmlformats.org/officeDocument/2006/relationships">
  <sheetPr>
    <tabColor indexed="16"/>
  </sheetPr>
  <dimension ref="A1:B12"/>
  <sheetViews>
    <sheetView zoomScaleSheetLayoutView="100" workbookViewId="0" topLeftCell="A1">
      <selection activeCell="A2" sqref="A2:B2"/>
    </sheetView>
  </sheetViews>
  <sheetFormatPr defaultColWidth="48.375" defaultRowHeight="13.5"/>
  <cols>
    <col min="1" max="1" width="46.50390625" style="209" customWidth="1"/>
    <col min="2" max="2" width="38.50390625" style="209" customWidth="1"/>
    <col min="3" max="16384" width="48.375" style="209" customWidth="1"/>
  </cols>
  <sheetData>
    <row r="1" spans="1:2" ht="34.5" customHeight="1">
      <c r="A1" s="210" t="s">
        <v>1362</v>
      </c>
      <c r="B1" s="208"/>
    </row>
    <row r="2" spans="1:2" ht="52.5" customHeight="1">
      <c r="A2" s="89" t="s">
        <v>1363</v>
      </c>
      <c r="B2" s="89"/>
    </row>
    <row r="3" spans="1:2" ht="30.75" customHeight="1">
      <c r="A3" s="212"/>
      <c r="B3" s="213" t="s">
        <v>1190</v>
      </c>
    </row>
    <row r="4" spans="1:2" ht="87" customHeight="1">
      <c r="A4" s="214" t="s">
        <v>1182</v>
      </c>
      <c r="B4" s="214" t="s">
        <v>1364</v>
      </c>
    </row>
    <row r="5" spans="1:2" ht="105" customHeight="1">
      <c r="A5" s="215" t="s">
        <v>1365</v>
      </c>
      <c r="B5" s="104">
        <v>104.74</v>
      </c>
    </row>
    <row r="6" spans="1:2" ht="105" customHeight="1">
      <c r="A6" s="215" t="s">
        <v>1366</v>
      </c>
      <c r="B6" s="104">
        <v>38.02</v>
      </c>
    </row>
    <row r="7" spans="1:2" ht="105" customHeight="1">
      <c r="A7" s="215" t="s">
        <v>1367</v>
      </c>
      <c r="B7" s="104">
        <v>18.06</v>
      </c>
    </row>
    <row r="8" spans="1:2" ht="105" customHeight="1">
      <c r="A8" s="215" t="s">
        <v>1368</v>
      </c>
      <c r="B8" s="104">
        <f>B5+B6-B7</f>
        <v>124.69999999999999</v>
      </c>
    </row>
    <row r="9" spans="1:2" ht="14.25">
      <c r="A9" s="216"/>
      <c r="B9" s="217"/>
    </row>
    <row r="10" spans="1:2" ht="14.25">
      <c r="A10" s="218"/>
      <c r="B10" s="217"/>
    </row>
    <row r="11" spans="1:2" ht="13.5">
      <c r="A11" s="208"/>
      <c r="B11" s="208"/>
    </row>
    <row r="12" spans="1:2" ht="13.5">
      <c r="A12" s="208"/>
      <c r="B12" s="208"/>
    </row>
  </sheetData>
  <sheetProtection/>
  <mergeCells count="1">
    <mergeCell ref="A2:B2"/>
  </mergeCells>
  <printOptions horizontalCentered="1"/>
  <pageMargins left="0.87" right="0.79" top="0.98" bottom="0.98" header="0.51" footer="0.51"/>
  <pageSetup firstPageNumber="94" useFirstPageNumber="1"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indexed="16"/>
  </sheetPr>
  <dimension ref="A1:C12"/>
  <sheetViews>
    <sheetView zoomScaleSheetLayoutView="100" workbookViewId="0" topLeftCell="A1">
      <selection activeCell="A2" sqref="A2:C2"/>
    </sheetView>
  </sheetViews>
  <sheetFormatPr defaultColWidth="47.625" defaultRowHeight="13.5"/>
  <cols>
    <col min="1" max="1" width="29.50390625" style="208" customWidth="1"/>
    <col min="2" max="2" width="26.25390625" style="208" customWidth="1"/>
    <col min="3" max="3" width="28.25390625" style="209" customWidth="1"/>
    <col min="4" max="16384" width="47.625" style="209" customWidth="1"/>
  </cols>
  <sheetData>
    <row r="1" ht="27" customHeight="1">
      <c r="A1" s="210" t="s">
        <v>1369</v>
      </c>
    </row>
    <row r="2" spans="1:3" ht="30" customHeight="1">
      <c r="A2" s="89" t="s">
        <v>1370</v>
      </c>
      <c r="B2" s="89"/>
      <c r="C2" s="89"/>
    </row>
    <row r="3" spans="1:3" ht="31.5" customHeight="1">
      <c r="A3" s="90" t="s">
        <v>1371</v>
      </c>
      <c r="B3" s="86"/>
      <c r="C3" s="91" t="s">
        <v>1190</v>
      </c>
    </row>
    <row r="4" spans="1:3" ht="58.5" customHeight="1">
      <c r="A4" s="92" t="s">
        <v>1372</v>
      </c>
      <c r="B4" s="92" t="s">
        <v>1192</v>
      </c>
      <c r="C4" s="92" t="s">
        <v>1193</v>
      </c>
    </row>
    <row r="5" spans="1:3" ht="63.75" customHeight="1">
      <c r="A5" s="96" t="s">
        <v>1194</v>
      </c>
      <c r="B5" s="94">
        <v>49.35</v>
      </c>
      <c r="C5" s="211">
        <v>48.49</v>
      </c>
    </row>
    <row r="6" spans="1:3" ht="63.75" customHeight="1">
      <c r="A6" s="96" t="s">
        <v>1195</v>
      </c>
      <c r="B6" s="94"/>
      <c r="C6" s="94">
        <v>24.21</v>
      </c>
    </row>
    <row r="7" spans="1:3" ht="63.75" customHeight="1">
      <c r="A7" s="96" t="s">
        <v>1196</v>
      </c>
      <c r="B7" s="94">
        <v>13.36</v>
      </c>
      <c r="C7" s="94">
        <v>12.82</v>
      </c>
    </row>
    <row r="8" spans="1:3" ht="63.75" customHeight="1">
      <c r="A8" s="96" t="s">
        <v>1197</v>
      </c>
      <c r="B8" s="94">
        <v>20.25</v>
      </c>
      <c r="C8" s="94">
        <v>19.39</v>
      </c>
    </row>
    <row r="9" spans="1:3" ht="63.75" customHeight="1">
      <c r="A9" s="96" t="s">
        <v>1198</v>
      </c>
      <c r="B9" s="94">
        <v>11.95</v>
      </c>
      <c r="C9" s="94">
        <v>11.3</v>
      </c>
    </row>
    <row r="10" spans="1:3" ht="63.75" customHeight="1">
      <c r="A10" s="96" t="s">
        <v>1199</v>
      </c>
      <c r="B10" s="94">
        <v>24.13</v>
      </c>
      <c r="C10" s="94">
        <v>21.71</v>
      </c>
    </row>
    <row r="11" spans="1:3" ht="63.75" customHeight="1">
      <c r="A11" s="96" t="s">
        <v>1200</v>
      </c>
      <c r="B11" s="94">
        <v>11.55</v>
      </c>
      <c r="C11" s="94">
        <v>10.99</v>
      </c>
    </row>
    <row r="12" spans="1:3" ht="72" customHeight="1">
      <c r="A12" s="96" t="s">
        <v>1373</v>
      </c>
      <c r="B12" s="94">
        <f>SUM(B5:B11)</f>
        <v>130.59</v>
      </c>
      <c r="C12" s="94">
        <f>SUM(C5:C11)-C6</f>
        <v>124.70000000000002</v>
      </c>
    </row>
    <row r="13" ht="21" customHeight="1"/>
  </sheetData>
  <sheetProtection/>
  <mergeCells count="1">
    <mergeCell ref="A2:C2"/>
  </mergeCells>
  <printOptions/>
  <pageMargins left="0.9" right="0.87" top="0.98" bottom="0.98" header="0.51" footer="0.51"/>
  <pageSetup firstPageNumber="95"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16"/>
    <pageSetUpPr fitToPage="1"/>
  </sheetPr>
  <dimension ref="A1:IV21"/>
  <sheetViews>
    <sheetView showZeros="0" workbookViewId="0" topLeftCell="A1">
      <selection activeCell="A2" sqref="A2:J2"/>
    </sheetView>
  </sheetViews>
  <sheetFormatPr defaultColWidth="9.125" defaultRowHeight="13.5"/>
  <cols>
    <col min="1" max="1" width="33.50390625" style="157" customWidth="1"/>
    <col min="2" max="2" width="10.375" style="157" customWidth="1"/>
    <col min="3" max="3" width="10.625" style="157" customWidth="1"/>
    <col min="4" max="4" width="10.50390625" style="157" customWidth="1"/>
    <col min="5" max="5" width="10.875" style="157" customWidth="1"/>
    <col min="6" max="6" width="34.625" style="157" customWidth="1"/>
    <col min="7" max="7" width="10.125" style="157" customWidth="1"/>
    <col min="8" max="8" width="9.75390625" style="157" customWidth="1"/>
    <col min="9" max="9" width="10.75390625" style="157" customWidth="1"/>
    <col min="10" max="10" width="10.625" style="157" customWidth="1"/>
    <col min="11" max="250" width="9.125" style="157" customWidth="1"/>
    <col min="251" max="16384" width="9.125" style="111" customWidth="1"/>
  </cols>
  <sheetData>
    <row r="1" spans="1:256" s="184" customFormat="1" ht="21" customHeight="1">
      <c r="A1" s="186" t="s">
        <v>1374</v>
      </c>
      <c r="B1" s="187"/>
      <c r="C1" s="187"/>
      <c r="D1" s="18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c r="IT1" s="157"/>
      <c r="IU1" s="157"/>
      <c r="IV1" s="157"/>
    </row>
    <row r="2" spans="1:256" s="184" customFormat="1" ht="27.75" customHeight="1">
      <c r="A2" s="160" t="s">
        <v>1375</v>
      </c>
      <c r="B2" s="160"/>
      <c r="C2" s="160"/>
      <c r="D2" s="160"/>
      <c r="E2" s="160"/>
      <c r="F2" s="160"/>
      <c r="G2" s="160"/>
      <c r="H2" s="160"/>
      <c r="I2" s="160"/>
      <c r="J2" s="160"/>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s="184" customFormat="1" ht="19.5" customHeight="1">
      <c r="A3" s="188"/>
      <c r="B3" s="188"/>
      <c r="C3" s="188"/>
      <c r="D3" s="188"/>
      <c r="E3" s="157"/>
      <c r="F3" s="157"/>
      <c r="G3" s="157"/>
      <c r="H3" s="157"/>
      <c r="I3" s="206" t="s">
        <v>8</v>
      </c>
      <c r="J3" s="206"/>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s="184" customFormat="1" ht="24" customHeight="1">
      <c r="A4" s="189" t="s">
        <v>1376</v>
      </c>
      <c r="B4" s="189"/>
      <c r="C4" s="189"/>
      <c r="D4" s="189"/>
      <c r="E4" s="189"/>
      <c r="F4" s="190" t="s">
        <v>1377</v>
      </c>
      <c r="G4" s="190"/>
      <c r="H4" s="190"/>
      <c r="I4" s="190"/>
      <c r="J4" s="190"/>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s="184" customFormat="1" ht="33" customHeight="1">
      <c r="A5" s="165" t="s">
        <v>9</v>
      </c>
      <c r="B5" s="166" t="s">
        <v>1010</v>
      </c>
      <c r="C5" s="166" t="s">
        <v>1011</v>
      </c>
      <c r="D5" s="165" t="s">
        <v>12</v>
      </c>
      <c r="E5" s="166" t="s">
        <v>1013</v>
      </c>
      <c r="F5" s="165" t="s">
        <v>9</v>
      </c>
      <c r="G5" s="166" t="s">
        <v>1010</v>
      </c>
      <c r="H5" s="166" t="s">
        <v>1011</v>
      </c>
      <c r="I5" s="165" t="s">
        <v>12</v>
      </c>
      <c r="J5" s="166" t="s">
        <v>47</v>
      </c>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s="185" customFormat="1" ht="30.75" customHeight="1">
      <c r="A6" s="191" t="s">
        <v>1378</v>
      </c>
      <c r="B6" s="30">
        <f>B7+B13+B17+B18+B19</f>
        <v>9400</v>
      </c>
      <c r="C6" s="128">
        <f>C7+C13+C17+C18+C19</f>
        <v>13580</v>
      </c>
      <c r="D6" s="30">
        <f>D7+D13+D17+D18+D19</f>
        <v>13438</v>
      </c>
      <c r="E6" s="124">
        <f aca="true" t="shared" si="0" ref="E6:E10">D6/C6*100</f>
        <v>98.95434462444771</v>
      </c>
      <c r="F6" s="192" t="s">
        <v>1379</v>
      </c>
      <c r="G6" s="30">
        <f aca="true" t="shared" si="1" ref="G6:I6">G7+G11+G15+G16</f>
        <v>4350</v>
      </c>
      <c r="H6" s="128">
        <f t="shared" si="1"/>
        <v>1730</v>
      </c>
      <c r="I6" s="30">
        <f t="shared" si="1"/>
        <v>1459</v>
      </c>
      <c r="J6" s="124">
        <f aca="true" t="shared" si="2" ref="J6:J9">I6/H6*100</f>
        <v>84.33526011560694</v>
      </c>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row>
    <row r="7" spans="1:256" s="185" customFormat="1" ht="30.75" customHeight="1">
      <c r="A7" s="193" t="s">
        <v>1380</v>
      </c>
      <c r="B7" s="30">
        <f>SUM(B8:B12)</f>
        <v>8350</v>
      </c>
      <c r="C7" s="128">
        <f>SUM(C8:C12)</f>
        <v>8350</v>
      </c>
      <c r="D7" s="30">
        <f>SUM(D8:D12)</f>
        <v>8208</v>
      </c>
      <c r="E7" s="124">
        <f t="shared" si="0"/>
        <v>98.29940119760478</v>
      </c>
      <c r="F7" s="194" t="s">
        <v>1381</v>
      </c>
      <c r="G7" s="30">
        <f aca="true" t="shared" si="3" ref="G7:I7">SUM(G8:G10)</f>
        <v>1150</v>
      </c>
      <c r="H7" s="128">
        <f t="shared" si="3"/>
        <v>140</v>
      </c>
      <c r="I7" s="30">
        <f t="shared" si="3"/>
        <v>140</v>
      </c>
      <c r="J7" s="124">
        <f t="shared" si="2"/>
        <v>100</v>
      </c>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c r="IR7" s="207"/>
      <c r="IS7" s="207"/>
      <c r="IT7" s="207"/>
      <c r="IU7" s="207"/>
      <c r="IV7" s="207"/>
    </row>
    <row r="8" spans="1:256" s="184" customFormat="1" ht="30.75" customHeight="1">
      <c r="A8" s="195" t="s">
        <v>1382</v>
      </c>
      <c r="B8" s="37"/>
      <c r="C8" s="196">
        <v>14</v>
      </c>
      <c r="D8" s="37">
        <v>14</v>
      </c>
      <c r="E8" s="124">
        <f t="shared" si="0"/>
        <v>100</v>
      </c>
      <c r="F8" s="197" t="s">
        <v>1383</v>
      </c>
      <c r="G8" s="37">
        <v>500</v>
      </c>
      <c r="H8" s="196"/>
      <c r="I8" s="37"/>
      <c r="J8" s="124"/>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s="184" customFormat="1" ht="30.75" customHeight="1">
      <c r="A9" s="195" t="s">
        <v>1384</v>
      </c>
      <c r="B9" s="37">
        <v>4400</v>
      </c>
      <c r="C9" s="196">
        <v>6800</v>
      </c>
      <c r="D9" s="37">
        <v>6769</v>
      </c>
      <c r="E9" s="126">
        <f t="shared" si="0"/>
        <v>99.54411764705883</v>
      </c>
      <c r="F9" s="197" t="s">
        <v>1385</v>
      </c>
      <c r="G9" s="37">
        <v>600</v>
      </c>
      <c r="H9" s="196">
        <v>140</v>
      </c>
      <c r="I9" s="37">
        <v>140</v>
      </c>
      <c r="J9" s="124">
        <f t="shared" si="2"/>
        <v>100</v>
      </c>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row>
    <row r="10" spans="1:256" s="184" customFormat="1" ht="30.75" customHeight="1">
      <c r="A10" s="195" t="s">
        <v>1386</v>
      </c>
      <c r="B10" s="37">
        <v>1800</v>
      </c>
      <c r="C10" s="196">
        <v>21</v>
      </c>
      <c r="D10" s="37">
        <v>21</v>
      </c>
      <c r="E10" s="126">
        <f t="shared" si="0"/>
        <v>100</v>
      </c>
      <c r="F10" s="198" t="s">
        <v>1387</v>
      </c>
      <c r="G10" s="37">
        <v>50</v>
      </c>
      <c r="H10" s="196"/>
      <c r="I10" s="37"/>
      <c r="J10" s="126"/>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row>
    <row r="11" spans="1:256" s="184" customFormat="1" ht="30.75" customHeight="1">
      <c r="A11" s="199" t="s">
        <v>1388</v>
      </c>
      <c r="B11" s="37"/>
      <c r="C11" s="196">
        <v>15</v>
      </c>
      <c r="D11" s="37">
        <v>15</v>
      </c>
      <c r="E11" s="126">
        <f aca="true" t="shared" si="4" ref="E11:E17">D11/C11*100</f>
        <v>100</v>
      </c>
      <c r="F11" s="200" t="s">
        <v>1389</v>
      </c>
      <c r="G11" s="30">
        <f aca="true" t="shared" si="5" ref="G11:I11">SUM(G12:G14)</f>
        <v>900</v>
      </c>
      <c r="H11" s="128">
        <f t="shared" si="5"/>
        <v>1541</v>
      </c>
      <c r="I11" s="30">
        <f t="shared" si="5"/>
        <v>1270</v>
      </c>
      <c r="J11" s="124">
        <f aca="true" t="shared" si="6" ref="J11:J14">I11/H11*100</f>
        <v>82.41401687216093</v>
      </c>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7"/>
      <c r="IT11" s="157"/>
      <c r="IU11" s="157"/>
      <c r="IV11" s="157"/>
    </row>
    <row r="12" spans="1:256" s="184" customFormat="1" ht="30.75" customHeight="1">
      <c r="A12" s="201" t="s">
        <v>1390</v>
      </c>
      <c r="B12" s="37">
        <v>2150</v>
      </c>
      <c r="C12" s="196">
        <v>1500</v>
      </c>
      <c r="D12" s="37">
        <v>1389</v>
      </c>
      <c r="E12" s="126">
        <f t="shared" si="4"/>
        <v>92.60000000000001</v>
      </c>
      <c r="F12" s="71" t="s">
        <v>1391</v>
      </c>
      <c r="G12" s="37"/>
      <c r="H12" s="196"/>
      <c r="I12" s="37"/>
      <c r="J12" s="126"/>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row>
    <row r="13" spans="1:256" s="184" customFormat="1" ht="30.75" customHeight="1">
      <c r="A13" s="193" t="s">
        <v>1392</v>
      </c>
      <c r="B13" s="30">
        <f>SUM(B14:B16)</f>
        <v>700</v>
      </c>
      <c r="C13" s="128">
        <f>SUM(C14:C16)</f>
        <v>387</v>
      </c>
      <c r="D13" s="30">
        <f>SUM(D14:D16)</f>
        <v>387</v>
      </c>
      <c r="E13" s="124">
        <f t="shared" si="4"/>
        <v>100</v>
      </c>
      <c r="F13" s="71" t="s">
        <v>1393</v>
      </c>
      <c r="G13" s="37"/>
      <c r="H13" s="196">
        <v>800</v>
      </c>
      <c r="I13" s="37">
        <v>529</v>
      </c>
      <c r="J13" s="126">
        <f t="shared" si="6"/>
        <v>66.125</v>
      </c>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row>
    <row r="14" spans="1:256" s="184" customFormat="1" ht="30.75" customHeight="1">
      <c r="A14" s="195" t="s">
        <v>1394</v>
      </c>
      <c r="B14" s="37">
        <v>200</v>
      </c>
      <c r="C14" s="196">
        <v>224</v>
      </c>
      <c r="D14" s="37">
        <v>224</v>
      </c>
      <c r="E14" s="126">
        <f t="shared" si="4"/>
        <v>100</v>
      </c>
      <c r="F14" s="71" t="s">
        <v>1395</v>
      </c>
      <c r="G14" s="37">
        <v>900</v>
      </c>
      <c r="H14" s="196">
        <v>741</v>
      </c>
      <c r="I14" s="37">
        <v>741</v>
      </c>
      <c r="J14" s="126">
        <f t="shared" si="6"/>
        <v>100</v>
      </c>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c r="IR14" s="157"/>
      <c r="IS14" s="157"/>
      <c r="IT14" s="157"/>
      <c r="IU14" s="157"/>
      <c r="IV14" s="157"/>
    </row>
    <row r="15" spans="1:256" s="184" customFormat="1" ht="30.75" customHeight="1">
      <c r="A15" s="195" t="s">
        <v>1396</v>
      </c>
      <c r="B15" s="37">
        <v>300</v>
      </c>
      <c r="C15" s="196">
        <v>163</v>
      </c>
      <c r="D15" s="37">
        <v>163</v>
      </c>
      <c r="E15" s="126">
        <f t="shared" si="4"/>
        <v>100</v>
      </c>
      <c r="F15" s="170" t="s">
        <v>1397</v>
      </c>
      <c r="G15" s="30"/>
      <c r="H15" s="128"/>
      <c r="I15" s="30"/>
      <c r="J15" s="126"/>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c r="IV15" s="157"/>
    </row>
    <row r="16" spans="1:256" s="184" customFormat="1" ht="30.75" customHeight="1">
      <c r="A16" s="202" t="s">
        <v>1398</v>
      </c>
      <c r="B16" s="37">
        <v>200</v>
      </c>
      <c r="C16" s="196"/>
      <c r="D16" s="37"/>
      <c r="E16" s="126"/>
      <c r="F16" s="175" t="s">
        <v>1399</v>
      </c>
      <c r="G16" s="30">
        <f aca="true" t="shared" si="7" ref="G16:I16">G17</f>
        <v>2300</v>
      </c>
      <c r="H16" s="128">
        <f t="shared" si="7"/>
        <v>49</v>
      </c>
      <c r="I16" s="30">
        <f t="shared" si="7"/>
        <v>49</v>
      </c>
      <c r="J16" s="124">
        <f aca="true" t="shared" si="8" ref="J16:J19">I16/H16*100</f>
        <v>100</v>
      </c>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pans="1:256" s="184" customFormat="1" ht="30.75" customHeight="1">
      <c r="A17" s="193" t="s">
        <v>1400</v>
      </c>
      <c r="B17" s="37"/>
      <c r="C17" s="196">
        <v>1000</v>
      </c>
      <c r="D17" s="37">
        <v>1000</v>
      </c>
      <c r="E17" s="126">
        <f t="shared" si="4"/>
        <v>100</v>
      </c>
      <c r="F17" s="176" t="s">
        <v>1401</v>
      </c>
      <c r="G17" s="37">
        <v>2300</v>
      </c>
      <c r="H17" s="196">
        <v>49</v>
      </c>
      <c r="I17" s="37">
        <v>49</v>
      </c>
      <c r="J17" s="126">
        <f t="shared" si="8"/>
        <v>100</v>
      </c>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c r="IV17" s="157"/>
    </row>
    <row r="18" spans="1:256" s="184" customFormat="1" ht="30.75" customHeight="1">
      <c r="A18" s="193" t="s">
        <v>1402</v>
      </c>
      <c r="B18" s="37"/>
      <c r="C18" s="196"/>
      <c r="D18" s="37"/>
      <c r="E18" s="126"/>
      <c r="F18" s="203" t="s">
        <v>1403</v>
      </c>
      <c r="G18" s="30">
        <f aca="true" t="shared" si="9" ref="G18:I18">SUM(G19:G20)</f>
        <v>5050</v>
      </c>
      <c r="H18" s="128">
        <f t="shared" si="9"/>
        <v>11850</v>
      </c>
      <c r="I18" s="30">
        <f t="shared" si="9"/>
        <v>11979</v>
      </c>
      <c r="J18" s="124">
        <f t="shared" si="8"/>
        <v>101.08860759493672</v>
      </c>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c r="IV18" s="157"/>
    </row>
    <row r="19" spans="1:256" s="184" customFormat="1" ht="30.75" customHeight="1">
      <c r="A19" s="193" t="s">
        <v>1404</v>
      </c>
      <c r="B19" s="30">
        <v>350</v>
      </c>
      <c r="C19" s="128">
        <v>3843</v>
      </c>
      <c r="D19" s="30">
        <v>3843</v>
      </c>
      <c r="E19" s="124">
        <f>D19/C19*100</f>
        <v>100</v>
      </c>
      <c r="F19" s="203" t="s">
        <v>1405</v>
      </c>
      <c r="G19" s="37">
        <v>5050</v>
      </c>
      <c r="H19" s="196">
        <v>11850</v>
      </c>
      <c r="I19" s="37">
        <v>11850</v>
      </c>
      <c r="J19" s="126">
        <f t="shared" si="8"/>
        <v>100</v>
      </c>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c r="IV19" s="157"/>
    </row>
    <row r="20" spans="1:256" s="184" customFormat="1" ht="30.75" customHeight="1">
      <c r="A20" s="204" t="s">
        <v>1406</v>
      </c>
      <c r="B20" s="37"/>
      <c r="C20" s="196"/>
      <c r="D20" s="37"/>
      <c r="E20" s="126"/>
      <c r="F20" s="203" t="s">
        <v>1407</v>
      </c>
      <c r="G20" s="37"/>
      <c r="H20" s="196"/>
      <c r="I20" s="37">
        <v>129</v>
      </c>
      <c r="J20" s="126"/>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10" ht="30.75" customHeight="1">
      <c r="A21" s="205" t="s">
        <v>1408</v>
      </c>
      <c r="B21" s="30">
        <f>B6+B20</f>
        <v>9400</v>
      </c>
      <c r="C21" s="128">
        <f>C6+C20</f>
        <v>13580</v>
      </c>
      <c r="D21" s="30">
        <f>D6+D20</f>
        <v>13438</v>
      </c>
      <c r="E21" s="124">
        <f>D21/C21*100</f>
        <v>98.95434462444771</v>
      </c>
      <c r="F21" s="205" t="s">
        <v>1409</v>
      </c>
      <c r="G21" s="30">
        <f aca="true" t="shared" si="10" ref="G21:I21">G6+G18</f>
        <v>9400</v>
      </c>
      <c r="H21" s="128">
        <f t="shared" si="10"/>
        <v>13580</v>
      </c>
      <c r="I21" s="30">
        <f t="shared" si="10"/>
        <v>13438</v>
      </c>
      <c r="J21" s="124">
        <f>I21/H21*100</f>
        <v>98.95434462444771</v>
      </c>
    </row>
  </sheetData>
  <sheetProtection/>
  <mergeCells count="5">
    <mergeCell ref="A2:J2"/>
    <mergeCell ref="A3:D3"/>
    <mergeCell ref="I3:J3"/>
    <mergeCell ref="A4:E4"/>
    <mergeCell ref="F4:J4"/>
  </mergeCells>
  <printOptions horizontalCentered="1"/>
  <pageMargins left="0.67" right="0.43" top="0.35" bottom="0.47" header="0.12" footer="0.16"/>
  <pageSetup firstPageNumber="96" useFirstPageNumber="1" fitToHeight="1"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16"/>
    <pageSetUpPr fitToPage="1"/>
  </sheetPr>
  <dimension ref="A1:J22"/>
  <sheetViews>
    <sheetView workbookViewId="0" topLeftCell="A1">
      <selection activeCell="A2" sqref="A2:J2"/>
    </sheetView>
  </sheetViews>
  <sheetFormatPr defaultColWidth="9.00390625" defaultRowHeight="13.5"/>
  <cols>
    <col min="1" max="1" width="33.50390625" style="157" customWidth="1"/>
    <col min="2" max="2" width="10.125" style="157" customWidth="1"/>
    <col min="3" max="3" width="9.50390625" style="157" customWidth="1"/>
    <col min="4" max="4" width="9.625" style="157" customWidth="1"/>
    <col min="5" max="5" width="9.50390625" style="111" customWidth="1"/>
    <col min="6" max="6" width="34.50390625" style="111" customWidth="1"/>
    <col min="7" max="7" width="9.375" style="111" customWidth="1"/>
    <col min="8" max="8" width="9.50390625" style="111" customWidth="1"/>
    <col min="9" max="9" width="9.125" style="111" customWidth="1"/>
    <col min="10" max="10" width="9.625" style="111" customWidth="1"/>
    <col min="11" max="16384" width="9.00390625" style="111" customWidth="1"/>
  </cols>
  <sheetData>
    <row r="1" spans="1:4" ht="26.25" customHeight="1">
      <c r="A1" s="158" t="s">
        <v>1410</v>
      </c>
      <c r="B1" s="159"/>
      <c r="C1" s="159"/>
      <c r="D1" s="159"/>
    </row>
    <row r="2" spans="1:10" ht="29.25" customHeight="1">
      <c r="A2" s="160" t="s">
        <v>1411</v>
      </c>
      <c r="B2" s="160"/>
      <c r="C2" s="160"/>
      <c r="D2" s="160"/>
      <c r="E2" s="160"/>
      <c r="F2" s="160"/>
      <c r="G2" s="160"/>
      <c r="H2" s="160"/>
      <c r="I2" s="160"/>
      <c r="J2" s="160"/>
    </row>
    <row r="3" spans="1:10" ht="20.25" customHeight="1">
      <c r="A3" s="161"/>
      <c r="B3" s="161"/>
      <c r="C3" s="161"/>
      <c r="D3" s="161"/>
      <c r="E3" s="161"/>
      <c r="F3" s="161"/>
      <c r="G3" s="161"/>
      <c r="H3" s="162"/>
      <c r="I3" s="183" t="s">
        <v>8</v>
      </c>
      <c r="J3" s="183"/>
    </row>
    <row r="4" spans="1:10" s="154" customFormat="1" ht="26.25" customHeight="1">
      <c r="A4" s="163" t="s">
        <v>1376</v>
      </c>
      <c r="B4" s="163"/>
      <c r="C4" s="163"/>
      <c r="D4" s="163"/>
      <c r="E4" s="163"/>
      <c r="F4" s="164" t="s">
        <v>1377</v>
      </c>
      <c r="G4" s="164"/>
      <c r="H4" s="164"/>
      <c r="I4" s="164"/>
      <c r="J4" s="164"/>
    </row>
    <row r="5" spans="1:10" s="154" customFormat="1" ht="32.25" customHeight="1">
      <c r="A5" s="165" t="s">
        <v>9</v>
      </c>
      <c r="B5" s="166" t="s">
        <v>1010</v>
      </c>
      <c r="C5" s="166" t="s">
        <v>1011</v>
      </c>
      <c r="D5" s="165" t="s">
        <v>12</v>
      </c>
      <c r="E5" s="166" t="s">
        <v>47</v>
      </c>
      <c r="F5" s="165" t="s">
        <v>9</v>
      </c>
      <c r="G5" s="166" t="s">
        <v>1010</v>
      </c>
      <c r="H5" s="166" t="s">
        <v>1011</v>
      </c>
      <c r="I5" s="165" t="s">
        <v>12</v>
      </c>
      <c r="J5" s="166" t="s">
        <v>47</v>
      </c>
    </row>
    <row r="6" spans="1:10" s="154" customFormat="1" ht="31.5" customHeight="1">
      <c r="A6" s="167" t="s">
        <v>1378</v>
      </c>
      <c r="B6" s="168">
        <f>B7+B11+B14+B15</f>
        <v>3500</v>
      </c>
      <c r="C6" s="168">
        <f>C7+C11+C14+C15</f>
        <v>7380</v>
      </c>
      <c r="D6" s="168">
        <f>D7+D11+D14+D15</f>
        <v>7509</v>
      </c>
      <c r="E6" s="169">
        <f aca="true" t="shared" si="0" ref="E6:E8">D6/C6*100</f>
        <v>101.7479674796748</v>
      </c>
      <c r="F6" s="170" t="s">
        <v>1412</v>
      </c>
      <c r="G6" s="168">
        <f aca="true" t="shared" si="1" ref="G6:I6">G7+G11+G13+G14+G16</f>
        <v>500</v>
      </c>
      <c r="H6" s="168">
        <f t="shared" si="1"/>
        <v>380</v>
      </c>
      <c r="I6" s="168">
        <f t="shared" si="1"/>
        <v>380</v>
      </c>
      <c r="J6" s="169">
        <f aca="true" t="shared" si="2" ref="J6:J8">I6/H6*100</f>
        <v>100</v>
      </c>
    </row>
    <row r="7" spans="1:10" s="154" customFormat="1" ht="30" customHeight="1">
      <c r="A7" s="167" t="s">
        <v>1380</v>
      </c>
      <c r="B7" s="168">
        <f>B8+B9+B10</f>
        <v>3200</v>
      </c>
      <c r="C7" s="168">
        <f>C8+C9+C10</f>
        <v>7116</v>
      </c>
      <c r="D7" s="168">
        <f>D8+D9+D10</f>
        <v>7245</v>
      </c>
      <c r="E7" s="169">
        <f t="shared" si="0"/>
        <v>101.81281618887014</v>
      </c>
      <c r="F7" s="170" t="s">
        <v>1381</v>
      </c>
      <c r="G7" s="168">
        <f aca="true" t="shared" si="3" ref="G7:I7">G8</f>
        <v>100</v>
      </c>
      <c r="H7" s="168">
        <f t="shared" si="3"/>
        <v>90</v>
      </c>
      <c r="I7" s="168">
        <f t="shared" si="3"/>
        <v>90</v>
      </c>
      <c r="J7" s="169">
        <f t="shared" si="2"/>
        <v>100</v>
      </c>
    </row>
    <row r="8" spans="1:10" s="155" customFormat="1" ht="30" customHeight="1">
      <c r="A8" s="77" t="s">
        <v>1384</v>
      </c>
      <c r="B8" s="171">
        <v>2400</v>
      </c>
      <c r="C8" s="171">
        <v>6940</v>
      </c>
      <c r="D8" s="171">
        <v>6769</v>
      </c>
      <c r="E8" s="172">
        <f t="shared" si="0"/>
        <v>97.53602305475503</v>
      </c>
      <c r="F8" s="76" t="s">
        <v>1413</v>
      </c>
      <c r="G8" s="171">
        <v>100</v>
      </c>
      <c r="H8" s="171">
        <v>90</v>
      </c>
      <c r="I8" s="171">
        <v>90</v>
      </c>
      <c r="J8" s="172">
        <f t="shared" si="2"/>
        <v>100</v>
      </c>
    </row>
    <row r="9" spans="1:10" s="155" customFormat="1" ht="30" customHeight="1">
      <c r="A9" s="173" t="s">
        <v>1386</v>
      </c>
      <c r="B9" s="171"/>
      <c r="C9" s="168"/>
      <c r="D9" s="168"/>
      <c r="E9" s="169"/>
      <c r="F9" s="174"/>
      <c r="G9" s="171"/>
      <c r="H9" s="171"/>
      <c r="I9" s="171"/>
      <c r="J9" s="171"/>
    </row>
    <row r="10" spans="1:10" s="155" customFormat="1" ht="30" customHeight="1">
      <c r="A10" s="173" t="s">
        <v>1414</v>
      </c>
      <c r="B10" s="171">
        <v>800</v>
      </c>
      <c r="C10" s="171">
        <v>176</v>
      </c>
      <c r="D10" s="171">
        <v>476</v>
      </c>
      <c r="E10" s="172">
        <f aca="true" t="shared" si="4" ref="E10:E13">D10/C10*100</f>
        <v>270.45454545454544</v>
      </c>
      <c r="F10" s="174"/>
      <c r="G10" s="171"/>
      <c r="H10" s="171"/>
      <c r="I10" s="171"/>
      <c r="J10" s="171"/>
    </row>
    <row r="11" spans="1:10" s="154" customFormat="1" ht="25.5" customHeight="1">
      <c r="A11" s="167" t="s">
        <v>1392</v>
      </c>
      <c r="B11" s="168">
        <f>B12+B13</f>
        <v>300</v>
      </c>
      <c r="C11" s="168">
        <f>C12+C13</f>
        <v>264</v>
      </c>
      <c r="D11" s="168">
        <f>D12+D13</f>
        <v>264</v>
      </c>
      <c r="E11" s="169">
        <f t="shared" si="4"/>
        <v>100</v>
      </c>
      <c r="F11" s="170" t="s">
        <v>1389</v>
      </c>
      <c r="G11" s="168">
        <f aca="true" t="shared" si="5" ref="G11:I11">G12</f>
        <v>400</v>
      </c>
      <c r="H11" s="168">
        <f t="shared" si="5"/>
        <v>241</v>
      </c>
      <c r="I11" s="168">
        <f t="shared" si="5"/>
        <v>241</v>
      </c>
      <c r="J11" s="169">
        <f aca="true" t="shared" si="6" ref="J11:J19">I11/H11*100</f>
        <v>100</v>
      </c>
    </row>
    <row r="12" spans="1:10" s="156" customFormat="1" ht="25.5" customHeight="1">
      <c r="A12" s="173" t="s">
        <v>1415</v>
      </c>
      <c r="B12" s="171">
        <v>200</v>
      </c>
      <c r="C12" s="171">
        <v>224</v>
      </c>
      <c r="D12" s="171">
        <v>224</v>
      </c>
      <c r="E12" s="172">
        <f t="shared" si="4"/>
        <v>100</v>
      </c>
      <c r="F12" s="71" t="s">
        <v>1395</v>
      </c>
      <c r="G12" s="171">
        <v>400</v>
      </c>
      <c r="H12" s="171">
        <v>241</v>
      </c>
      <c r="I12" s="171">
        <v>241</v>
      </c>
      <c r="J12" s="172">
        <f t="shared" si="6"/>
        <v>100</v>
      </c>
    </row>
    <row r="13" spans="1:10" s="156" customFormat="1" ht="25.5" customHeight="1">
      <c r="A13" s="77" t="s">
        <v>1396</v>
      </c>
      <c r="B13" s="171">
        <v>100</v>
      </c>
      <c r="C13" s="171">
        <v>40</v>
      </c>
      <c r="D13" s="171">
        <v>40</v>
      </c>
      <c r="E13" s="172">
        <f t="shared" si="4"/>
        <v>100</v>
      </c>
      <c r="F13" s="170" t="s">
        <v>1397</v>
      </c>
      <c r="G13" s="171"/>
      <c r="H13" s="171"/>
      <c r="I13" s="171"/>
      <c r="J13" s="171"/>
    </row>
    <row r="14" spans="1:10" ht="27.75" customHeight="1">
      <c r="A14" s="167" t="s">
        <v>1400</v>
      </c>
      <c r="B14" s="37"/>
      <c r="C14" s="37"/>
      <c r="D14" s="37"/>
      <c r="E14" s="37"/>
      <c r="F14" s="175" t="s">
        <v>1416</v>
      </c>
      <c r="G14" s="168">
        <f>G15</f>
        <v>0</v>
      </c>
      <c r="H14" s="171"/>
      <c r="I14" s="171"/>
      <c r="J14" s="171"/>
    </row>
    <row r="15" spans="1:10" ht="27.75" customHeight="1">
      <c r="A15" s="167" t="s">
        <v>1402</v>
      </c>
      <c r="B15" s="37"/>
      <c r="C15" s="37"/>
      <c r="D15" s="37"/>
      <c r="E15" s="37"/>
      <c r="F15" s="176" t="s">
        <v>1417</v>
      </c>
      <c r="G15" s="171"/>
      <c r="H15" s="171"/>
      <c r="I15" s="171"/>
      <c r="J15" s="171"/>
    </row>
    <row r="16" spans="1:10" ht="27.75" customHeight="1">
      <c r="A16" s="167" t="s">
        <v>1404</v>
      </c>
      <c r="B16" s="37"/>
      <c r="C16" s="37"/>
      <c r="D16" s="37"/>
      <c r="E16" s="37"/>
      <c r="F16" s="175" t="s">
        <v>1399</v>
      </c>
      <c r="G16" s="171"/>
      <c r="H16" s="168">
        <f>H17</f>
        <v>49</v>
      </c>
      <c r="I16" s="168">
        <f>I17</f>
        <v>49</v>
      </c>
      <c r="J16" s="169">
        <f t="shared" si="6"/>
        <v>100</v>
      </c>
    </row>
    <row r="17" spans="1:10" ht="27.75" customHeight="1">
      <c r="A17" s="167"/>
      <c r="B17" s="37"/>
      <c r="C17" s="37"/>
      <c r="D17" s="37"/>
      <c r="E17" s="37"/>
      <c r="F17" s="176" t="s">
        <v>1401</v>
      </c>
      <c r="G17" s="171"/>
      <c r="H17" s="171">
        <v>49</v>
      </c>
      <c r="I17" s="171">
        <v>49</v>
      </c>
      <c r="J17" s="172">
        <f t="shared" si="6"/>
        <v>100</v>
      </c>
    </row>
    <row r="18" spans="1:10" s="156" customFormat="1" ht="27.75" customHeight="1">
      <c r="A18" s="177" t="s">
        <v>1418</v>
      </c>
      <c r="B18" s="30"/>
      <c r="C18" s="30"/>
      <c r="D18" s="30"/>
      <c r="E18" s="30"/>
      <c r="F18" s="178" t="s">
        <v>1403</v>
      </c>
      <c r="G18" s="168">
        <f aca="true" t="shared" si="7" ref="G18:I18">SUM(G19:G20)</f>
        <v>3000</v>
      </c>
      <c r="H18" s="168">
        <f t="shared" si="7"/>
        <v>7000</v>
      </c>
      <c r="I18" s="168">
        <f t="shared" si="7"/>
        <v>7129</v>
      </c>
      <c r="J18" s="169">
        <f t="shared" si="6"/>
        <v>101.84285714285714</v>
      </c>
    </row>
    <row r="19" spans="1:10" ht="27.75" customHeight="1">
      <c r="A19" s="177" t="s">
        <v>1419</v>
      </c>
      <c r="B19" s="37"/>
      <c r="C19" s="37"/>
      <c r="D19" s="37"/>
      <c r="E19" s="37"/>
      <c r="F19" s="179" t="s">
        <v>1420</v>
      </c>
      <c r="G19" s="171">
        <v>3000</v>
      </c>
      <c r="H19" s="171">
        <v>7000</v>
      </c>
      <c r="I19" s="171">
        <v>7000</v>
      </c>
      <c r="J19" s="172">
        <f t="shared" si="6"/>
        <v>100</v>
      </c>
    </row>
    <row r="20" spans="1:10" ht="27.75" customHeight="1">
      <c r="A20" s="180"/>
      <c r="B20" s="37"/>
      <c r="C20" s="37"/>
      <c r="D20" s="37"/>
      <c r="E20" s="37"/>
      <c r="F20" s="181" t="s">
        <v>1421</v>
      </c>
      <c r="G20" s="56"/>
      <c r="H20" s="56"/>
      <c r="I20" s="171">
        <v>129</v>
      </c>
      <c r="J20" s="172"/>
    </row>
    <row r="21" spans="1:10" s="156" customFormat="1" ht="30.75" customHeight="1">
      <c r="A21" s="182" t="s">
        <v>1422</v>
      </c>
      <c r="B21" s="168">
        <f aca="true" t="shared" si="8" ref="B21:I21">B6+B18</f>
        <v>3500</v>
      </c>
      <c r="C21" s="168">
        <f t="shared" si="8"/>
        <v>7380</v>
      </c>
      <c r="D21" s="168">
        <f t="shared" si="8"/>
        <v>7509</v>
      </c>
      <c r="E21" s="169">
        <f>D21/C21*100</f>
        <v>101.7479674796748</v>
      </c>
      <c r="F21" s="53" t="s">
        <v>1422</v>
      </c>
      <c r="G21" s="168">
        <f t="shared" si="8"/>
        <v>3500</v>
      </c>
      <c r="H21" s="168">
        <f t="shared" si="8"/>
        <v>7380</v>
      </c>
      <c r="I21" s="168">
        <f t="shared" si="8"/>
        <v>7509</v>
      </c>
      <c r="J21" s="169">
        <f>I21/H21*100</f>
        <v>101.7479674796748</v>
      </c>
    </row>
    <row r="22" ht="15.75">
      <c r="J22" s="154"/>
    </row>
  </sheetData>
  <sheetProtection/>
  <mergeCells count="4">
    <mergeCell ref="A2:J2"/>
    <mergeCell ref="I3:J3"/>
    <mergeCell ref="A4:E4"/>
    <mergeCell ref="F4:J4"/>
  </mergeCells>
  <printOptions horizontalCentered="1"/>
  <pageMargins left="0.59" right="0.47" top="0.39" bottom="0.43" header="0.28" footer="0.12"/>
  <pageSetup firstPageNumber="97" useFirstPageNumber="1" fitToHeight="1" fitToWidth="1" horizontalDpi="600" verticalDpi="600" orientation="landscape" paperSize="9" scale="90"/>
</worksheet>
</file>

<file path=xl/worksheets/sheet21.xml><?xml version="1.0" encoding="utf-8"?>
<worksheet xmlns="http://schemas.openxmlformats.org/spreadsheetml/2006/main" xmlns:r="http://schemas.openxmlformats.org/officeDocument/2006/relationships">
  <sheetPr>
    <tabColor indexed="16"/>
  </sheetPr>
  <dimension ref="A1:D12"/>
  <sheetViews>
    <sheetView zoomScaleSheetLayoutView="100" workbookViewId="0" topLeftCell="A1">
      <selection activeCell="A2" sqref="A2:D2"/>
    </sheetView>
  </sheetViews>
  <sheetFormatPr defaultColWidth="9.00390625" defaultRowHeight="13.5"/>
  <cols>
    <col min="1" max="1" width="7.25390625" style="0" customWidth="1"/>
    <col min="2" max="2" width="31.50390625" style="0" customWidth="1"/>
    <col min="3" max="3" width="29.75390625" style="0" customWidth="1"/>
    <col min="4" max="4" width="18.50390625" style="0" customWidth="1"/>
  </cols>
  <sheetData>
    <row r="1" spans="1:2" ht="33.75" customHeight="1">
      <c r="A1" s="139" t="s">
        <v>1423</v>
      </c>
      <c r="B1" s="139"/>
    </row>
    <row r="2" spans="1:4" ht="36" customHeight="1">
      <c r="A2" s="140" t="s">
        <v>1424</v>
      </c>
      <c r="B2" s="140"/>
      <c r="C2" s="140"/>
      <c r="D2" s="140"/>
    </row>
    <row r="3" s="137" customFormat="1" ht="27.75" customHeight="1">
      <c r="D3" s="141" t="s">
        <v>8</v>
      </c>
    </row>
    <row r="4" spans="1:4" s="138" customFormat="1" ht="45.75" customHeight="1">
      <c r="A4" s="142" t="s">
        <v>1425</v>
      </c>
      <c r="B4" s="142" t="s">
        <v>1426</v>
      </c>
      <c r="C4" s="142" t="s">
        <v>1427</v>
      </c>
      <c r="D4" s="142" t="s">
        <v>1428</v>
      </c>
    </row>
    <row r="5" spans="1:4" s="137" customFormat="1" ht="45" customHeight="1">
      <c r="A5" s="142"/>
      <c r="B5" s="142" t="s">
        <v>1429</v>
      </c>
      <c r="C5" s="143"/>
      <c r="D5" s="144">
        <f>SUM(D6:D12)</f>
        <v>380</v>
      </c>
    </row>
    <row r="6" spans="1:4" s="137" customFormat="1" ht="51" customHeight="1">
      <c r="A6" s="145">
        <v>1</v>
      </c>
      <c r="B6" s="146" t="s">
        <v>1430</v>
      </c>
      <c r="C6" s="147" t="s">
        <v>1431</v>
      </c>
      <c r="D6" s="148">
        <v>51</v>
      </c>
    </row>
    <row r="7" spans="1:4" s="137" customFormat="1" ht="51" customHeight="1">
      <c r="A7" s="148">
        <v>2</v>
      </c>
      <c r="B7" s="149" t="s">
        <v>1432</v>
      </c>
      <c r="C7" s="147" t="s">
        <v>1431</v>
      </c>
      <c r="D7" s="148">
        <v>100</v>
      </c>
    </row>
    <row r="8" spans="1:4" s="137" customFormat="1" ht="51" customHeight="1">
      <c r="A8" s="145">
        <v>3</v>
      </c>
      <c r="B8" s="149" t="s">
        <v>1433</v>
      </c>
      <c r="C8" s="147" t="s">
        <v>1431</v>
      </c>
      <c r="D8" s="148">
        <v>60</v>
      </c>
    </row>
    <row r="9" spans="1:4" s="137" customFormat="1" ht="51" customHeight="1">
      <c r="A9" s="148">
        <v>4</v>
      </c>
      <c r="B9" s="149" t="s">
        <v>1434</v>
      </c>
      <c r="C9" s="147" t="s">
        <v>1435</v>
      </c>
      <c r="D9" s="148">
        <v>40</v>
      </c>
    </row>
    <row r="10" spans="1:4" s="129" customFormat="1" ht="51" customHeight="1">
      <c r="A10" s="145">
        <v>5</v>
      </c>
      <c r="B10" s="149" t="s">
        <v>1436</v>
      </c>
      <c r="C10" s="149" t="s">
        <v>1435</v>
      </c>
      <c r="D10" s="148">
        <v>50</v>
      </c>
    </row>
    <row r="11" spans="1:4" s="129" customFormat="1" ht="46.5" customHeight="1">
      <c r="A11" s="148">
        <v>6</v>
      </c>
      <c r="B11" s="150" t="s">
        <v>1437</v>
      </c>
      <c r="C11" s="147" t="s">
        <v>1431</v>
      </c>
      <c r="D11" s="151">
        <v>30</v>
      </c>
    </row>
    <row r="12" spans="1:4" s="137" customFormat="1" ht="45.75" customHeight="1">
      <c r="A12" s="145">
        <v>7</v>
      </c>
      <c r="B12" s="146" t="s">
        <v>1438</v>
      </c>
      <c r="C12" s="152" t="s">
        <v>1439</v>
      </c>
      <c r="D12" s="153">
        <v>49</v>
      </c>
    </row>
  </sheetData>
  <sheetProtection/>
  <mergeCells count="2">
    <mergeCell ref="A1:B1"/>
    <mergeCell ref="A2:D2"/>
  </mergeCells>
  <printOptions/>
  <pageMargins left="0.75" right="0.75" top="0.43" bottom="0.39" header="0.24" footer="0.31"/>
  <pageSetup firstPageNumber="99" useFirstPageNumber="1"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indexed="16"/>
  </sheetPr>
  <dimension ref="A1:E39"/>
  <sheetViews>
    <sheetView zoomScaleSheetLayoutView="100" workbookViewId="0" topLeftCell="A1">
      <selection activeCell="A2" sqref="A2:E2"/>
    </sheetView>
  </sheetViews>
  <sheetFormatPr defaultColWidth="9.00390625" defaultRowHeight="13.5"/>
  <cols>
    <col min="1" max="1" width="38.25390625" style="0" customWidth="1"/>
    <col min="2" max="2" width="11.50390625" style="111" customWidth="1"/>
    <col min="3" max="3" width="11.125" style="111" customWidth="1"/>
    <col min="4" max="4" width="12.75390625" style="111" customWidth="1"/>
    <col min="5" max="5" width="13.25390625" style="0" customWidth="1"/>
  </cols>
  <sheetData>
    <row r="1" spans="1:5" ht="21.75" customHeight="1">
      <c r="A1" s="112" t="s">
        <v>1440</v>
      </c>
      <c r="B1" s="113"/>
      <c r="C1" s="114"/>
      <c r="D1" s="114"/>
      <c r="E1" s="115"/>
    </row>
    <row r="2" spans="1:5" ht="24" customHeight="1">
      <c r="A2" s="116" t="s">
        <v>1441</v>
      </c>
      <c r="B2" s="116"/>
      <c r="C2" s="116"/>
      <c r="D2" s="116"/>
      <c r="E2" s="116"/>
    </row>
    <row r="3" spans="1:5" ht="16.5" customHeight="1">
      <c r="A3" s="117"/>
      <c r="B3" s="117"/>
      <c r="C3" s="117"/>
      <c r="D3" s="117"/>
      <c r="E3" s="134" t="s">
        <v>8</v>
      </c>
    </row>
    <row r="4" spans="1:5" ht="21" customHeight="1">
      <c r="A4" s="119" t="s">
        <v>1442</v>
      </c>
      <c r="B4" s="120" t="s">
        <v>45</v>
      </c>
      <c r="C4" s="121" t="s">
        <v>46</v>
      </c>
      <c r="D4" s="121" t="s">
        <v>12</v>
      </c>
      <c r="E4" s="131" t="s">
        <v>13</v>
      </c>
    </row>
    <row r="5" spans="1:5" ht="18.75" customHeight="1">
      <c r="A5" s="123" t="s">
        <v>1443</v>
      </c>
      <c r="B5" s="30"/>
      <c r="C5" s="30"/>
      <c r="D5" s="30"/>
      <c r="E5" s="124"/>
    </row>
    <row r="6" spans="1:5" ht="18.75" customHeight="1">
      <c r="A6" s="123" t="s">
        <v>1444</v>
      </c>
      <c r="B6" s="30">
        <f>SUM(B7:B10)</f>
        <v>11206</v>
      </c>
      <c r="C6" s="30">
        <f>SUM(C7:C10)</f>
        <v>8177</v>
      </c>
      <c r="D6" s="135">
        <f>SUM(D7:D10)</f>
        <v>8598</v>
      </c>
      <c r="E6" s="124">
        <f aca="true" t="shared" si="0" ref="E6:E12">D6/C6*100</f>
        <v>105.14858750152867</v>
      </c>
    </row>
    <row r="7" spans="1:5" ht="18.75" customHeight="1">
      <c r="A7" s="132" t="s">
        <v>1445</v>
      </c>
      <c r="B7" s="37">
        <v>10529</v>
      </c>
      <c r="C7" s="37">
        <v>6820</v>
      </c>
      <c r="D7" s="136">
        <v>7205</v>
      </c>
      <c r="E7" s="126">
        <f t="shared" si="0"/>
        <v>105.64516129032258</v>
      </c>
    </row>
    <row r="8" spans="1:5" ht="18.75" customHeight="1">
      <c r="A8" s="132" t="s">
        <v>1446</v>
      </c>
      <c r="B8" s="37"/>
      <c r="C8" s="37"/>
      <c r="D8" s="136"/>
      <c r="E8" s="126"/>
    </row>
    <row r="9" spans="1:5" ht="18.75" customHeight="1">
      <c r="A9" s="132" t="s">
        <v>1447</v>
      </c>
      <c r="B9" s="37">
        <v>472</v>
      </c>
      <c r="C9" s="37">
        <v>576</v>
      </c>
      <c r="D9" s="136">
        <v>596</v>
      </c>
      <c r="E9" s="126">
        <f t="shared" si="0"/>
        <v>103.47222222222223</v>
      </c>
    </row>
    <row r="10" spans="1:5" ht="18.75" customHeight="1">
      <c r="A10" s="132" t="s">
        <v>1448</v>
      </c>
      <c r="B10" s="37">
        <v>205</v>
      </c>
      <c r="C10" s="37">
        <v>781</v>
      </c>
      <c r="D10" s="136">
        <v>797</v>
      </c>
      <c r="E10" s="126">
        <f t="shared" si="0"/>
        <v>102.04865556978233</v>
      </c>
    </row>
    <row r="11" spans="1:5" ht="18.75" customHeight="1">
      <c r="A11" s="123" t="s">
        <v>1449</v>
      </c>
      <c r="B11" s="30">
        <f>SUM(B12:B15)</f>
        <v>83546</v>
      </c>
      <c r="C11" s="30">
        <f>SUM(C12:C15)</f>
        <v>82976</v>
      </c>
      <c r="D11" s="135">
        <f>SUM(D12:D15)</f>
        <v>84948</v>
      </c>
      <c r="E11" s="124">
        <f t="shared" si="0"/>
        <v>102.37659082144235</v>
      </c>
    </row>
    <row r="12" spans="1:5" ht="18.75" customHeight="1">
      <c r="A12" s="132" t="s">
        <v>1450</v>
      </c>
      <c r="B12" s="37">
        <v>81726</v>
      </c>
      <c r="C12" s="37">
        <v>81726</v>
      </c>
      <c r="D12" s="136">
        <v>84006</v>
      </c>
      <c r="E12" s="126">
        <f t="shared" si="0"/>
        <v>102.78980985243373</v>
      </c>
    </row>
    <row r="13" spans="1:5" ht="18.75" customHeight="1">
      <c r="A13" s="132" t="s">
        <v>1451</v>
      </c>
      <c r="B13" s="37"/>
      <c r="C13" s="37"/>
      <c r="D13" s="136"/>
      <c r="E13" s="126"/>
    </row>
    <row r="14" spans="1:5" ht="18.75" customHeight="1">
      <c r="A14" s="132" t="s">
        <v>1452</v>
      </c>
      <c r="B14" s="37">
        <v>1650</v>
      </c>
      <c r="C14" s="37">
        <v>1150</v>
      </c>
      <c r="D14" s="136">
        <v>849</v>
      </c>
      <c r="E14" s="126">
        <f>D14/C14*100</f>
        <v>73.82608695652173</v>
      </c>
    </row>
    <row r="15" spans="1:5" ht="18.75" customHeight="1">
      <c r="A15" s="132" t="s">
        <v>1453</v>
      </c>
      <c r="B15" s="37">
        <v>170</v>
      </c>
      <c r="C15" s="37">
        <v>100</v>
      </c>
      <c r="D15" s="136">
        <v>93</v>
      </c>
      <c r="E15" s="126">
        <f>D15/C15*100</f>
        <v>93</v>
      </c>
    </row>
    <row r="16" spans="1:5" ht="18.75" customHeight="1">
      <c r="A16" s="123" t="s">
        <v>1454</v>
      </c>
      <c r="B16" s="30">
        <f>SUM(B17:B19)</f>
        <v>7077</v>
      </c>
      <c r="C16" s="30">
        <f>SUM(C17:C19)</f>
        <v>6689</v>
      </c>
      <c r="D16" s="135">
        <f>SUM(D17:D19)</f>
        <v>7416</v>
      </c>
      <c r="E16" s="124">
        <f aca="true" t="shared" si="1" ref="E16:E24">D16/C16*100</f>
        <v>110.86859022275377</v>
      </c>
    </row>
    <row r="17" spans="1:5" ht="18.75" customHeight="1">
      <c r="A17" s="132" t="s">
        <v>1455</v>
      </c>
      <c r="B17" s="37">
        <v>6950</v>
      </c>
      <c r="C17" s="37">
        <v>6499</v>
      </c>
      <c r="D17" s="136">
        <v>7251</v>
      </c>
      <c r="E17" s="126">
        <f t="shared" si="1"/>
        <v>111.57101092475766</v>
      </c>
    </row>
    <row r="18" spans="1:5" ht="18.75" customHeight="1">
      <c r="A18" s="132" t="s">
        <v>1456</v>
      </c>
      <c r="B18" s="37">
        <v>127</v>
      </c>
      <c r="C18" s="37">
        <v>187</v>
      </c>
      <c r="D18" s="136">
        <v>161</v>
      </c>
      <c r="E18" s="126">
        <f t="shared" si="1"/>
        <v>86.09625668449198</v>
      </c>
    </row>
    <row r="19" spans="1:5" ht="18.75" customHeight="1">
      <c r="A19" s="132" t="s">
        <v>1457</v>
      </c>
      <c r="B19" s="37"/>
      <c r="C19" s="37">
        <v>3</v>
      </c>
      <c r="D19" s="136">
        <v>4</v>
      </c>
      <c r="E19" s="126">
        <f t="shared" si="1"/>
        <v>133.33333333333331</v>
      </c>
    </row>
    <row r="20" spans="1:5" ht="18.75" customHeight="1">
      <c r="A20" s="123" t="s">
        <v>1458</v>
      </c>
      <c r="B20" s="30">
        <f>SUM(B21:B24)</f>
        <v>4658</v>
      </c>
      <c r="C20" s="30">
        <f>SUM(C21:C24)</f>
        <v>4653</v>
      </c>
      <c r="D20" s="135">
        <f>SUM(D21:D24)</f>
        <v>5983</v>
      </c>
      <c r="E20" s="124">
        <f t="shared" si="1"/>
        <v>128.58370943477325</v>
      </c>
    </row>
    <row r="21" spans="1:5" ht="18.75" customHeight="1">
      <c r="A21" s="132" t="s">
        <v>1459</v>
      </c>
      <c r="B21" s="37">
        <v>4646</v>
      </c>
      <c r="C21" s="37">
        <v>4640</v>
      </c>
      <c r="D21" s="136">
        <v>5969</v>
      </c>
      <c r="E21" s="126">
        <f t="shared" si="1"/>
        <v>128.64224137931035</v>
      </c>
    </row>
    <row r="22" spans="1:5" ht="18.75" customHeight="1">
      <c r="A22" s="132" t="s">
        <v>1460</v>
      </c>
      <c r="B22" s="37"/>
      <c r="C22" s="37"/>
      <c r="D22" s="136"/>
      <c r="E22" s="126"/>
    </row>
    <row r="23" spans="1:5" ht="18.75" customHeight="1">
      <c r="A23" s="132" t="s">
        <v>1461</v>
      </c>
      <c r="B23" s="37">
        <v>12</v>
      </c>
      <c r="C23" s="37">
        <v>12</v>
      </c>
      <c r="D23" s="136">
        <v>13</v>
      </c>
      <c r="E23" s="126">
        <f t="shared" si="1"/>
        <v>108.33333333333333</v>
      </c>
    </row>
    <row r="24" spans="1:5" ht="18.75" customHeight="1">
      <c r="A24" s="132" t="s">
        <v>1462</v>
      </c>
      <c r="B24" s="37"/>
      <c r="C24" s="37">
        <v>1</v>
      </c>
      <c r="D24" s="136">
        <v>1</v>
      </c>
      <c r="E24" s="126">
        <f t="shared" si="1"/>
        <v>100</v>
      </c>
    </row>
    <row r="25" spans="1:5" ht="18.75" customHeight="1">
      <c r="A25" s="123" t="s">
        <v>1463</v>
      </c>
      <c r="B25" s="30">
        <f>SUM(B26:B30)</f>
        <v>96756</v>
      </c>
      <c r="C25" s="30">
        <f>SUM(C26:C30)</f>
        <v>99080</v>
      </c>
      <c r="D25" s="135">
        <f>SUM(D26:D30)</f>
        <v>99349</v>
      </c>
      <c r="E25" s="124">
        <f aca="true" t="shared" si="2" ref="E25:E30">D25/C25*100</f>
        <v>100.27149777957207</v>
      </c>
    </row>
    <row r="26" spans="1:5" s="129" customFormat="1" ht="18.75" customHeight="1">
      <c r="A26" s="125" t="s">
        <v>1464</v>
      </c>
      <c r="B26" s="37">
        <v>21326</v>
      </c>
      <c r="C26" s="37">
        <v>24692</v>
      </c>
      <c r="D26" s="136">
        <v>27500</v>
      </c>
      <c r="E26" s="126">
        <f t="shared" si="2"/>
        <v>111.37210432528755</v>
      </c>
    </row>
    <row r="27" spans="1:5" s="129" customFormat="1" ht="18.75" customHeight="1">
      <c r="A27" s="125" t="s">
        <v>1465</v>
      </c>
      <c r="B27" s="37">
        <v>73445</v>
      </c>
      <c r="C27" s="37">
        <v>72408</v>
      </c>
      <c r="D27" s="37">
        <v>69732</v>
      </c>
      <c r="E27" s="126">
        <f t="shared" si="2"/>
        <v>96.30427577063307</v>
      </c>
    </row>
    <row r="28" spans="1:5" s="129" customFormat="1" ht="18.75" customHeight="1">
      <c r="A28" s="125" t="s">
        <v>1466</v>
      </c>
      <c r="B28" s="37">
        <v>1960</v>
      </c>
      <c r="C28" s="37">
        <v>1685</v>
      </c>
      <c r="D28" s="37">
        <v>1538</v>
      </c>
      <c r="E28" s="126">
        <f t="shared" si="2"/>
        <v>91.2759643916914</v>
      </c>
    </row>
    <row r="29" spans="1:5" s="129" customFormat="1" ht="18.75" customHeight="1">
      <c r="A29" s="125" t="s">
        <v>1467</v>
      </c>
      <c r="B29" s="37"/>
      <c r="C29" s="37"/>
      <c r="D29" s="37"/>
      <c r="E29" s="126"/>
    </row>
    <row r="30" spans="1:5" s="129" customFormat="1" ht="18.75" customHeight="1">
      <c r="A30" s="125" t="s">
        <v>1468</v>
      </c>
      <c r="B30" s="37">
        <v>25</v>
      </c>
      <c r="C30" s="37">
        <v>295</v>
      </c>
      <c r="D30" s="37">
        <v>579</v>
      </c>
      <c r="E30" s="126">
        <f t="shared" si="2"/>
        <v>196.27118644067795</v>
      </c>
    </row>
    <row r="31" spans="1:5" s="129" customFormat="1" ht="18.75" customHeight="1">
      <c r="A31" s="123" t="s">
        <v>1469</v>
      </c>
      <c r="B31" s="37"/>
      <c r="C31" s="37"/>
      <c r="D31" s="37"/>
      <c r="E31" s="126"/>
    </row>
    <row r="32" spans="1:5" ht="18.75" customHeight="1">
      <c r="A32" s="123" t="s">
        <v>1470</v>
      </c>
      <c r="B32" s="30">
        <f>SUM(B33:B36)</f>
        <v>229823</v>
      </c>
      <c r="C32" s="30">
        <f>SUM(C33:C36)</f>
        <v>243931</v>
      </c>
      <c r="D32" s="30">
        <f>SUM(D33:D36)</f>
        <v>241283</v>
      </c>
      <c r="E32" s="124">
        <f aca="true" t="shared" si="3" ref="E32:E39">D32/C32*100</f>
        <v>98.91444711824245</v>
      </c>
    </row>
    <row r="33" spans="1:5" s="129" customFormat="1" ht="18.75" customHeight="1">
      <c r="A33" s="125" t="s">
        <v>1471</v>
      </c>
      <c r="B33" s="37">
        <v>67493</v>
      </c>
      <c r="C33" s="37">
        <v>66850</v>
      </c>
      <c r="D33" s="37">
        <v>78763</v>
      </c>
      <c r="E33" s="126">
        <f t="shared" si="3"/>
        <v>117.82049364248317</v>
      </c>
    </row>
    <row r="34" spans="1:5" s="129" customFormat="1" ht="18.75" customHeight="1">
      <c r="A34" s="125" t="s">
        <v>1472</v>
      </c>
      <c r="B34" s="37">
        <v>159530</v>
      </c>
      <c r="C34" s="37">
        <v>174481</v>
      </c>
      <c r="D34" s="37">
        <v>160418</v>
      </c>
      <c r="E34" s="126">
        <f t="shared" si="3"/>
        <v>91.94009662943243</v>
      </c>
    </row>
    <row r="35" spans="1:5" s="129" customFormat="1" ht="18.75" customHeight="1">
      <c r="A35" s="125" t="s">
        <v>1473</v>
      </c>
      <c r="B35" s="37">
        <v>2800</v>
      </c>
      <c r="C35" s="37">
        <v>2600</v>
      </c>
      <c r="D35" s="37">
        <v>2102</v>
      </c>
      <c r="E35" s="126">
        <f t="shared" si="3"/>
        <v>80.84615384615384</v>
      </c>
    </row>
    <row r="36" spans="1:5" s="129" customFormat="1" ht="18.75" customHeight="1">
      <c r="A36" s="125" t="s">
        <v>1474</v>
      </c>
      <c r="B36" s="37"/>
      <c r="C36" s="37"/>
      <c r="D36" s="37"/>
      <c r="E36" s="126"/>
    </row>
    <row r="37" spans="1:5" ht="18.75" customHeight="1">
      <c r="A37" s="121" t="s">
        <v>1475</v>
      </c>
      <c r="B37" s="30">
        <f>B25+B31+B32+B20+B16+B11+B6+B5</f>
        <v>433066</v>
      </c>
      <c r="C37" s="30">
        <f>C25+C31+C32+C20+C16+C11+C6+C5</f>
        <v>445506</v>
      </c>
      <c r="D37" s="30">
        <f>D25+D31+D32+D20+D16+D11+D6+D5</f>
        <v>447577</v>
      </c>
      <c r="E37" s="124">
        <f t="shared" si="3"/>
        <v>100.46486467073395</v>
      </c>
    </row>
    <row r="38" spans="1:5" ht="18.75" customHeight="1">
      <c r="A38" s="127" t="s">
        <v>968</v>
      </c>
      <c r="B38" s="30">
        <v>345310</v>
      </c>
      <c r="C38" s="30">
        <v>345310</v>
      </c>
      <c r="D38" s="30">
        <v>345310</v>
      </c>
      <c r="E38" s="124">
        <f t="shared" si="3"/>
        <v>100</v>
      </c>
    </row>
    <row r="39" spans="1:5" ht="18.75" customHeight="1">
      <c r="A39" s="121" t="s">
        <v>1476</v>
      </c>
      <c r="B39" s="30">
        <f>B38+B37</f>
        <v>778376</v>
      </c>
      <c r="C39" s="30">
        <f>C38+C37</f>
        <v>790816</v>
      </c>
      <c r="D39" s="30">
        <f>D38+D37</f>
        <v>792887</v>
      </c>
      <c r="E39" s="124">
        <f t="shared" si="3"/>
        <v>100.26188139845425</v>
      </c>
    </row>
  </sheetData>
  <sheetProtection/>
  <mergeCells count="1">
    <mergeCell ref="A2:E2"/>
  </mergeCells>
  <printOptions/>
  <pageMargins left="0.71" right="0.63" top="0.39" bottom="0.51" header="0.16" footer="0.16"/>
  <pageSetup firstPageNumber="100" useFirstPageNumber="1"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indexed="16"/>
  </sheetPr>
  <dimension ref="A1:II38"/>
  <sheetViews>
    <sheetView zoomScaleSheetLayoutView="100" workbookViewId="0" topLeftCell="A1">
      <selection activeCell="A2" sqref="A2:E2"/>
    </sheetView>
  </sheetViews>
  <sheetFormatPr defaultColWidth="9.00390625" defaultRowHeight="13.5"/>
  <cols>
    <col min="1" max="1" width="37.375" style="110" customWidth="1"/>
    <col min="2" max="2" width="13.00390625" style="110" customWidth="1"/>
    <col min="3" max="3" width="12.50390625" style="110" customWidth="1"/>
    <col min="4" max="5" width="13.375" style="110" customWidth="1"/>
    <col min="6" max="242" width="9.00390625" style="110" customWidth="1"/>
    <col min="243" max="16384" width="9.00390625" style="111" customWidth="1"/>
  </cols>
  <sheetData>
    <row r="1" spans="1:243" s="106" customFormat="1" ht="19.5" customHeight="1">
      <c r="A1" s="112" t="s">
        <v>1477</v>
      </c>
      <c r="B1" s="113"/>
      <c r="C1" s="114"/>
      <c r="D1" s="114"/>
      <c r="E1" s="115"/>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row>
    <row r="2" spans="1:243" s="106" customFormat="1" ht="27" customHeight="1">
      <c r="A2" s="116" t="s">
        <v>1478</v>
      </c>
      <c r="B2" s="116"/>
      <c r="C2" s="116"/>
      <c r="D2" s="116"/>
      <c r="E2" s="11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row>
    <row r="3" spans="1:243" s="106" customFormat="1" ht="21" customHeight="1">
      <c r="A3" s="117"/>
      <c r="B3" s="117"/>
      <c r="C3" s="117"/>
      <c r="D3" s="117"/>
      <c r="E3" s="118" t="s">
        <v>8</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row>
    <row r="4" spans="1:243" s="106" customFormat="1" ht="21" customHeight="1">
      <c r="A4" s="119" t="s">
        <v>1479</v>
      </c>
      <c r="B4" s="120" t="s">
        <v>45</v>
      </c>
      <c r="C4" s="121" t="s">
        <v>46</v>
      </c>
      <c r="D4" s="121" t="s">
        <v>12</v>
      </c>
      <c r="E4" s="122" t="s">
        <v>13</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row>
    <row r="5" spans="1:243" s="107" customFormat="1" ht="21" customHeight="1">
      <c r="A5" s="123" t="s">
        <v>1480</v>
      </c>
      <c r="B5" s="30"/>
      <c r="C5" s="30"/>
      <c r="D5" s="30"/>
      <c r="E5" s="12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09"/>
    </row>
    <row r="6" spans="1:243" s="107" customFormat="1" ht="21" customHeight="1">
      <c r="A6" s="123" t="s">
        <v>1481</v>
      </c>
      <c r="B6" s="30">
        <f>SUM(B7:B12)</f>
        <v>5977</v>
      </c>
      <c r="C6" s="30">
        <f>SUM(C7:C12)</f>
        <v>4371</v>
      </c>
      <c r="D6" s="30">
        <f>SUM(D7:D12)</f>
        <v>3810</v>
      </c>
      <c r="E6" s="124">
        <f aca="true" t="shared" si="0" ref="E5:E9">D6/C6*100</f>
        <v>87.16540837336993</v>
      </c>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09"/>
    </row>
    <row r="7" spans="1:243" s="108" customFormat="1" ht="21" customHeight="1">
      <c r="A7" s="125" t="s">
        <v>1482</v>
      </c>
      <c r="B7" s="37">
        <v>4298</v>
      </c>
      <c r="C7" s="37">
        <v>1761</v>
      </c>
      <c r="D7" s="37">
        <v>1792</v>
      </c>
      <c r="E7" s="126">
        <f t="shared" si="0"/>
        <v>101.76036342986939</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row>
    <row r="8" spans="1:243" s="108" customFormat="1" ht="21" customHeight="1">
      <c r="A8" s="125" t="s">
        <v>1483</v>
      </c>
      <c r="B8" s="37">
        <v>247</v>
      </c>
      <c r="C8" s="37">
        <v>479</v>
      </c>
      <c r="D8" s="37">
        <v>418</v>
      </c>
      <c r="E8" s="126">
        <f t="shared" si="0"/>
        <v>87.2651356993737</v>
      </c>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row>
    <row r="9" spans="1:243" s="108" customFormat="1" ht="21" customHeight="1">
      <c r="A9" s="125" t="s">
        <v>1484</v>
      </c>
      <c r="B9" s="37">
        <v>3</v>
      </c>
      <c r="C9" s="37"/>
      <c r="D9" s="37"/>
      <c r="E9" s="126"/>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row>
    <row r="10" spans="1:243" s="108" customFormat="1" ht="21" customHeight="1">
      <c r="A10" s="125" t="s">
        <v>1485</v>
      </c>
      <c r="B10" s="37">
        <v>14</v>
      </c>
      <c r="C10" s="37"/>
      <c r="D10" s="37"/>
      <c r="E10" s="126"/>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row>
    <row r="11" spans="1:243" s="108" customFormat="1" ht="21" customHeight="1">
      <c r="A11" s="125" t="s">
        <v>1486</v>
      </c>
      <c r="B11" s="37">
        <v>6</v>
      </c>
      <c r="C11" s="37">
        <v>4</v>
      </c>
      <c r="D11" s="37"/>
      <c r="E11" s="126">
        <f aca="true" t="shared" si="1" ref="E11:E20">D11/C11*100</f>
        <v>0</v>
      </c>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row>
    <row r="12" spans="1:243" s="108" customFormat="1" ht="21" customHeight="1">
      <c r="A12" s="125" t="s">
        <v>1487</v>
      </c>
      <c r="B12" s="37">
        <v>1409</v>
      </c>
      <c r="C12" s="37">
        <v>2127</v>
      </c>
      <c r="D12" s="37">
        <v>1600</v>
      </c>
      <c r="E12" s="126">
        <f t="shared" si="1"/>
        <v>75.22331922896099</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row>
    <row r="13" spans="1:243" s="107" customFormat="1" ht="21" customHeight="1">
      <c r="A13" s="123" t="s">
        <v>1488</v>
      </c>
      <c r="B13" s="30">
        <f>SUM(B14:B16)</f>
        <v>78619</v>
      </c>
      <c r="C13" s="30">
        <f>SUM(C14:C16)</f>
        <v>80626</v>
      </c>
      <c r="D13" s="30">
        <f>SUM(D14:D16)</f>
        <v>78268</v>
      </c>
      <c r="E13" s="124">
        <f t="shared" si="1"/>
        <v>97.07538511150248</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09"/>
    </row>
    <row r="14" spans="1:243" s="108" customFormat="1" ht="21" customHeight="1">
      <c r="A14" s="125" t="s">
        <v>1489</v>
      </c>
      <c r="B14" s="37">
        <v>42083</v>
      </c>
      <c r="C14" s="37">
        <v>44089</v>
      </c>
      <c r="D14" s="37">
        <v>41646</v>
      </c>
      <c r="E14" s="126">
        <f t="shared" si="1"/>
        <v>94.45893533534442</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row>
    <row r="15" spans="1:243" s="108" customFormat="1" ht="21" customHeight="1">
      <c r="A15" s="125" t="s">
        <v>1490</v>
      </c>
      <c r="B15" s="37">
        <v>36366</v>
      </c>
      <c r="C15" s="37">
        <v>36367</v>
      </c>
      <c r="D15" s="37">
        <v>36458</v>
      </c>
      <c r="E15" s="126">
        <f t="shared" si="1"/>
        <v>100.250226854016</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row>
    <row r="16" spans="1:243" s="108" customFormat="1" ht="21" customHeight="1">
      <c r="A16" s="125" t="s">
        <v>1491</v>
      </c>
      <c r="B16" s="37">
        <v>170</v>
      </c>
      <c r="C16" s="37">
        <v>170</v>
      </c>
      <c r="D16" s="37">
        <v>164</v>
      </c>
      <c r="E16" s="126">
        <f t="shared" si="1"/>
        <v>96.47058823529412</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row>
    <row r="17" spans="1:242" s="109" customFormat="1" ht="21" customHeight="1">
      <c r="A17" s="123" t="s">
        <v>1492</v>
      </c>
      <c r="B17" s="30">
        <f>SUM(B18:B21)</f>
        <v>5226</v>
      </c>
      <c r="C17" s="30">
        <f>SUM(C18:C21)</f>
        <v>5369</v>
      </c>
      <c r="D17" s="30">
        <f>SUM(D18:D21)</f>
        <v>5478</v>
      </c>
      <c r="E17" s="124">
        <f t="shared" si="1"/>
        <v>102.03017321661389</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row>
    <row r="18" spans="1:5" s="110" customFormat="1" ht="21" customHeight="1">
      <c r="A18" s="125" t="s">
        <v>1493</v>
      </c>
      <c r="B18" s="37">
        <v>4975</v>
      </c>
      <c r="C18" s="37">
        <v>5245</v>
      </c>
      <c r="D18" s="37">
        <v>5119</v>
      </c>
      <c r="E18" s="126">
        <f t="shared" si="1"/>
        <v>97.59771210676836</v>
      </c>
    </row>
    <row r="19" spans="1:5" s="110" customFormat="1" ht="21" customHeight="1">
      <c r="A19" s="125" t="s">
        <v>1494</v>
      </c>
      <c r="B19" s="37">
        <v>23</v>
      </c>
      <c r="C19" s="37">
        <v>24</v>
      </c>
      <c r="D19" s="37">
        <v>23</v>
      </c>
      <c r="E19" s="126">
        <f t="shared" si="1"/>
        <v>95.83333333333334</v>
      </c>
    </row>
    <row r="20" spans="1:5" s="110" customFormat="1" ht="21" customHeight="1">
      <c r="A20" s="125" t="s">
        <v>1495</v>
      </c>
      <c r="B20" s="37"/>
      <c r="C20" s="37">
        <v>100</v>
      </c>
      <c r="D20" s="37"/>
      <c r="E20" s="126">
        <f t="shared" si="1"/>
        <v>0</v>
      </c>
    </row>
    <row r="21" spans="1:5" s="110" customFormat="1" ht="21" customHeight="1">
      <c r="A21" s="125" t="s">
        <v>1496</v>
      </c>
      <c r="B21" s="37">
        <v>228</v>
      </c>
      <c r="C21" s="37"/>
      <c r="D21" s="37">
        <v>336</v>
      </c>
      <c r="E21" s="126"/>
    </row>
    <row r="22" spans="1:243" s="107" customFormat="1" ht="21" customHeight="1">
      <c r="A22" s="123" t="s">
        <v>1497</v>
      </c>
      <c r="B22" s="30">
        <f>SUM(B23:B25)</f>
        <v>4649</v>
      </c>
      <c r="C22" s="30">
        <f>SUM(C23:C25)</f>
        <v>4649</v>
      </c>
      <c r="D22" s="30">
        <f>SUM(D23:D25)</f>
        <v>4219</v>
      </c>
      <c r="E22" s="124">
        <f aca="true" t="shared" si="2" ref="E22:E30">D22/C22*100</f>
        <v>90.7506990750699</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09"/>
    </row>
    <row r="23" spans="1:243" s="108" customFormat="1" ht="21" customHeight="1">
      <c r="A23" s="125" t="s">
        <v>1498</v>
      </c>
      <c r="B23" s="37">
        <v>2021</v>
      </c>
      <c r="C23" s="37">
        <v>2021</v>
      </c>
      <c r="D23" s="37">
        <v>1523</v>
      </c>
      <c r="E23" s="126">
        <f t="shared" si="2"/>
        <v>75.35873330034636</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row>
    <row r="24" spans="1:243" s="108" customFormat="1" ht="21" customHeight="1">
      <c r="A24" s="125" t="s">
        <v>1499</v>
      </c>
      <c r="B24" s="37">
        <v>2628</v>
      </c>
      <c r="C24" s="37">
        <v>2628</v>
      </c>
      <c r="D24" s="37">
        <v>2668</v>
      </c>
      <c r="E24" s="126">
        <f t="shared" si="2"/>
        <v>101.5220700152207</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row>
    <row r="25" spans="1:243" s="108" customFormat="1" ht="21" customHeight="1">
      <c r="A25" s="125" t="s">
        <v>1500</v>
      </c>
      <c r="B25" s="37"/>
      <c r="C25" s="37"/>
      <c r="D25" s="37">
        <v>28</v>
      </c>
      <c r="E25" s="126"/>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row>
    <row r="26" spans="1:243" s="107" customFormat="1" ht="21" customHeight="1">
      <c r="A26" s="123" t="s">
        <v>1501</v>
      </c>
      <c r="B26" s="30">
        <f>SUM(B27:B30)</f>
        <v>74842</v>
      </c>
      <c r="C26" s="30">
        <f>SUM(C27:C30)</f>
        <v>74496</v>
      </c>
      <c r="D26" s="30">
        <f>SUM(D27:D30)</f>
        <v>74106</v>
      </c>
      <c r="E26" s="124">
        <f t="shared" si="2"/>
        <v>99.47648195876289</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09"/>
    </row>
    <row r="27" spans="1:243" s="108" customFormat="1" ht="21" customHeight="1">
      <c r="A27" s="125" t="s">
        <v>1502</v>
      </c>
      <c r="B27" s="37">
        <v>67586</v>
      </c>
      <c r="C27" s="37">
        <v>66352</v>
      </c>
      <c r="D27" s="37">
        <v>66268</v>
      </c>
      <c r="E27" s="126">
        <f t="shared" si="2"/>
        <v>99.87340245960937</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row>
    <row r="28" spans="1:243" s="108" customFormat="1" ht="21" customHeight="1">
      <c r="A28" s="125" t="s">
        <v>1503</v>
      </c>
      <c r="B28" s="37">
        <v>4179</v>
      </c>
      <c r="C28" s="37">
        <v>4351</v>
      </c>
      <c r="D28" s="37">
        <v>4296</v>
      </c>
      <c r="E28" s="126">
        <f t="shared" si="2"/>
        <v>98.73592277637326</v>
      </c>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row>
    <row r="29" spans="1:243" s="108" customFormat="1" ht="21" customHeight="1">
      <c r="A29" s="125" t="s">
        <v>1504</v>
      </c>
      <c r="B29" s="37">
        <v>3049</v>
      </c>
      <c r="C29" s="37">
        <v>3114</v>
      </c>
      <c r="D29" s="37">
        <v>2896</v>
      </c>
      <c r="E29" s="126">
        <f t="shared" si="2"/>
        <v>92.99935773924213</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row>
    <row r="30" spans="1:243" s="108" customFormat="1" ht="21" customHeight="1">
      <c r="A30" s="125" t="s">
        <v>1505</v>
      </c>
      <c r="B30" s="37">
        <v>28</v>
      </c>
      <c r="C30" s="37">
        <v>679</v>
      </c>
      <c r="D30" s="37">
        <v>646</v>
      </c>
      <c r="E30" s="126">
        <f t="shared" si="2"/>
        <v>95.13991163475698</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row>
    <row r="31" spans="1:243" s="108" customFormat="1" ht="21" customHeight="1">
      <c r="A31" s="123" t="s">
        <v>1506</v>
      </c>
      <c r="B31" s="37"/>
      <c r="C31" s="37"/>
      <c r="D31" s="37"/>
      <c r="E31" s="12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row>
    <row r="32" spans="1:243" s="107" customFormat="1" ht="21" customHeight="1">
      <c r="A32" s="123" t="s">
        <v>1507</v>
      </c>
      <c r="B32" s="30">
        <f>SUM(B33:B35)</f>
        <v>219263</v>
      </c>
      <c r="C32" s="30">
        <f>SUM(C33:C35)</f>
        <v>243532</v>
      </c>
      <c r="D32" s="30">
        <f>SUM(D33:D35)</f>
        <v>229468</v>
      </c>
      <c r="E32" s="124">
        <f aca="true" t="shared" si="3" ref="E32:E38">D32/C32*100</f>
        <v>94.22498891316131</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09"/>
    </row>
    <row r="33" spans="1:243" s="108" customFormat="1" ht="21" customHeight="1">
      <c r="A33" s="125" t="s">
        <v>1508</v>
      </c>
      <c r="B33" s="37">
        <v>206378</v>
      </c>
      <c r="C33" s="37">
        <v>225236</v>
      </c>
      <c r="D33" s="37">
        <v>211112</v>
      </c>
      <c r="E33" s="126">
        <f t="shared" si="3"/>
        <v>93.72924399296738</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10"/>
      <c r="HN33" s="110"/>
      <c r="HO33" s="110"/>
      <c r="HP33" s="110"/>
      <c r="HQ33" s="110"/>
      <c r="HR33" s="110"/>
      <c r="HS33" s="110"/>
      <c r="HT33" s="110"/>
      <c r="HU33" s="110"/>
      <c r="HV33" s="110"/>
      <c r="HW33" s="110"/>
      <c r="HX33" s="110"/>
      <c r="HY33" s="110"/>
      <c r="HZ33" s="110"/>
      <c r="IA33" s="110"/>
      <c r="IB33" s="110"/>
      <c r="IC33" s="110"/>
      <c r="ID33" s="110"/>
      <c r="IE33" s="110"/>
      <c r="IF33" s="110"/>
      <c r="IG33" s="110"/>
      <c r="IH33" s="110"/>
      <c r="II33" s="110"/>
    </row>
    <row r="34" spans="1:243" s="108" customFormat="1" ht="21" customHeight="1">
      <c r="A34" s="125" t="s">
        <v>1509</v>
      </c>
      <c r="B34" s="37">
        <v>12885</v>
      </c>
      <c r="C34" s="37">
        <v>18293</v>
      </c>
      <c r="D34" s="37">
        <v>18354</v>
      </c>
      <c r="E34" s="126">
        <f t="shared" si="3"/>
        <v>100.33346088667795</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row>
    <row r="35" spans="1:243" s="108" customFormat="1" ht="21" customHeight="1">
      <c r="A35" s="125" t="s">
        <v>1510</v>
      </c>
      <c r="B35" s="37"/>
      <c r="C35" s="37">
        <v>3</v>
      </c>
      <c r="D35" s="37">
        <v>2</v>
      </c>
      <c r="E35" s="126">
        <f t="shared" si="3"/>
        <v>66.66666666666666</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c r="HF35" s="110"/>
      <c r="HG35" s="110"/>
      <c r="HH35" s="110"/>
      <c r="HI35" s="110"/>
      <c r="HJ35" s="110"/>
      <c r="HK35" s="110"/>
      <c r="HL35" s="110"/>
      <c r="HM35" s="110"/>
      <c r="HN35" s="110"/>
      <c r="HO35" s="110"/>
      <c r="HP35" s="110"/>
      <c r="HQ35" s="110"/>
      <c r="HR35" s="110"/>
      <c r="HS35" s="110"/>
      <c r="HT35" s="110"/>
      <c r="HU35" s="110"/>
      <c r="HV35" s="110"/>
      <c r="HW35" s="110"/>
      <c r="HX35" s="110"/>
      <c r="HY35" s="110"/>
      <c r="HZ35" s="110"/>
      <c r="IA35" s="110"/>
      <c r="IB35" s="110"/>
      <c r="IC35" s="110"/>
      <c r="ID35" s="110"/>
      <c r="IE35" s="110"/>
      <c r="IF35" s="110"/>
      <c r="IG35" s="110"/>
      <c r="IH35" s="110"/>
      <c r="II35" s="110"/>
    </row>
    <row r="36" spans="1:5" s="110" customFormat="1" ht="21" customHeight="1">
      <c r="A36" s="121" t="s">
        <v>1511</v>
      </c>
      <c r="B36" s="30">
        <f>B32+B31+B26+B22+B17+B13+B6+B5</f>
        <v>388576</v>
      </c>
      <c r="C36" s="30">
        <f>C32+C31+C26+C22+C17+C13+C6+C5</f>
        <v>413043</v>
      </c>
      <c r="D36" s="30">
        <f>D32+D31+D26+D22+D17+D13+D6+D5</f>
        <v>395349</v>
      </c>
      <c r="E36" s="124">
        <f t="shared" si="3"/>
        <v>95.7161845134768</v>
      </c>
    </row>
    <row r="37" spans="1:5" s="110" customFormat="1" ht="21" customHeight="1">
      <c r="A37" s="127" t="s">
        <v>1512</v>
      </c>
      <c r="B37" s="128">
        <v>389800</v>
      </c>
      <c r="C37" s="30">
        <v>377773</v>
      </c>
      <c r="D37" s="30">
        <v>397538</v>
      </c>
      <c r="E37" s="124">
        <f t="shared" si="3"/>
        <v>105.23197793383858</v>
      </c>
    </row>
    <row r="38" spans="1:5" s="110" customFormat="1" ht="21" customHeight="1">
      <c r="A38" s="121" t="s">
        <v>1513</v>
      </c>
      <c r="B38" s="128">
        <f>B36+B37</f>
        <v>778376</v>
      </c>
      <c r="C38" s="128">
        <f>C36+C37</f>
        <v>790816</v>
      </c>
      <c r="D38" s="128">
        <f>D36+D37</f>
        <v>792887</v>
      </c>
      <c r="E38" s="124">
        <f t="shared" si="3"/>
        <v>100.26188139845425</v>
      </c>
    </row>
  </sheetData>
  <sheetProtection/>
  <mergeCells count="1">
    <mergeCell ref="A2:E2"/>
  </mergeCells>
  <printOptions/>
  <pageMargins left="0.75" right="0.43" top="0.59" bottom="0.59" header="0.28" footer="0.24"/>
  <pageSetup firstPageNumber="101" useFirstPageNumber="1" horizontalDpi="600" verticalDpi="600" orientation="portrait" paperSize="9"/>
</worksheet>
</file>

<file path=xl/worksheets/sheet24.xml><?xml version="1.0" encoding="utf-8"?>
<worksheet xmlns="http://schemas.openxmlformats.org/spreadsheetml/2006/main" xmlns:r="http://schemas.openxmlformats.org/officeDocument/2006/relationships">
  <sheetPr>
    <tabColor indexed="16"/>
    <pageSetUpPr fitToPage="1"/>
  </sheetPr>
  <dimension ref="A1:E40"/>
  <sheetViews>
    <sheetView zoomScaleSheetLayoutView="100" workbookViewId="0" topLeftCell="A1">
      <selection activeCell="A2" sqref="A2:E2"/>
    </sheetView>
  </sheetViews>
  <sheetFormatPr defaultColWidth="9.00390625" defaultRowHeight="13.5"/>
  <cols>
    <col min="1" max="1" width="38.25390625" style="0" customWidth="1"/>
    <col min="2" max="2" width="11.50390625" style="111" customWidth="1"/>
    <col min="3" max="3" width="12.125" style="111" customWidth="1"/>
    <col min="4" max="4" width="11.75390625" style="111" customWidth="1"/>
    <col min="5" max="5" width="13.00390625" style="0" customWidth="1"/>
  </cols>
  <sheetData>
    <row r="1" spans="1:5" ht="19.5" customHeight="1">
      <c r="A1" s="112" t="s">
        <v>1514</v>
      </c>
      <c r="B1" s="113"/>
      <c r="C1" s="114"/>
      <c r="D1" s="114"/>
      <c r="E1" s="115"/>
    </row>
    <row r="2" spans="1:5" ht="24" customHeight="1">
      <c r="A2" s="116" t="s">
        <v>1515</v>
      </c>
      <c r="B2" s="116"/>
      <c r="C2" s="116"/>
      <c r="D2" s="116"/>
      <c r="E2" s="116"/>
    </row>
    <row r="3" spans="1:5" ht="18" customHeight="1">
      <c r="A3" s="117"/>
      <c r="B3" s="117"/>
      <c r="C3" s="117"/>
      <c r="D3" s="117"/>
      <c r="E3" s="130" t="s">
        <v>8</v>
      </c>
    </row>
    <row r="4" spans="1:5" ht="20.25" customHeight="1">
      <c r="A4" s="119" t="s">
        <v>1442</v>
      </c>
      <c r="B4" s="120" t="s">
        <v>45</v>
      </c>
      <c r="C4" s="121" t="s">
        <v>46</v>
      </c>
      <c r="D4" s="121" t="s">
        <v>12</v>
      </c>
      <c r="E4" s="131" t="s">
        <v>13</v>
      </c>
    </row>
    <row r="5" spans="1:5" ht="18.75" customHeight="1">
      <c r="A5" s="123" t="s">
        <v>1443</v>
      </c>
      <c r="B5" s="30"/>
      <c r="C5" s="30"/>
      <c r="D5" s="30"/>
      <c r="E5" s="124"/>
    </row>
    <row r="6" spans="1:5" ht="18.75" customHeight="1">
      <c r="A6" s="123" t="s">
        <v>1444</v>
      </c>
      <c r="B6" s="30">
        <f>SUM(B7:B10)</f>
        <v>11206</v>
      </c>
      <c r="C6" s="30">
        <f>SUM(C7:C10)</f>
        <v>8177</v>
      </c>
      <c r="D6" s="30">
        <f>SUM(D7:D10)</f>
        <v>8598</v>
      </c>
      <c r="E6" s="124">
        <f aca="true" t="shared" si="0" ref="E6:E12">D6/C6*100</f>
        <v>105.14858750152867</v>
      </c>
    </row>
    <row r="7" spans="1:5" ht="18.75" customHeight="1">
      <c r="A7" s="132" t="s">
        <v>1445</v>
      </c>
      <c r="B7" s="37">
        <v>10529</v>
      </c>
      <c r="C7" s="37">
        <v>6820</v>
      </c>
      <c r="D7" s="37">
        <v>7205</v>
      </c>
      <c r="E7" s="126">
        <f t="shared" si="0"/>
        <v>105.64516129032258</v>
      </c>
    </row>
    <row r="8" spans="1:5" ht="18.75" customHeight="1">
      <c r="A8" s="132" t="s">
        <v>1446</v>
      </c>
      <c r="B8" s="37"/>
      <c r="C8" s="37"/>
      <c r="D8" s="37"/>
      <c r="E8" s="126"/>
    </row>
    <row r="9" spans="1:5" ht="18.75" customHeight="1">
      <c r="A9" s="132" t="s">
        <v>1447</v>
      </c>
      <c r="B9" s="37">
        <v>472</v>
      </c>
      <c r="C9" s="37">
        <v>576</v>
      </c>
      <c r="D9" s="37">
        <v>596</v>
      </c>
      <c r="E9" s="126">
        <f t="shared" si="0"/>
        <v>103.47222222222223</v>
      </c>
    </row>
    <row r="10" spans="1:5" ht="18.75" customHeight="1">
      <c r="A10" s="132" t="s">
        <v>1448</v>
      </c>
      <c r="B10" s="37">
        <v>205</v>
      </c>
      <c r="C10" s="37">
        <v>781</v>
      </c>
      <c r="D10" s="37">
        <v>797</v>
      </c>
      <c r="E10" s="126">
        <f t="shared" si="0"/>
        <v>102.04865556978233</v>
      </c>
    </row>
    <row r="11" spans="1:5" ht="18.75" customHeight="1">
      <c r="A11" s="123" t="s">
        <v>1449</v>
      </c>
      <c r="B11" s="30">
        <f>SUM(B12:B15)</f>
        <v>83546</v>
      </c>
      <c r="C11" s="30">
        <f>SUM(C12:C15)</f>
        <v>82976</v>
      </c>
      <c r="D11" s="30">
        <f>SUM(D12:D15)</f>
        <v>84948</v>
      </c>
      <c r="E11" s="124">
        <f t="shared" si="0"/>
        <v>102.37659082144235</v>
      </c>
    </row>
    <row r="12" spans="1:5" ht="18.75" customHeight="1">
      <c r="A12" s="132" t="s">
        <v>1450</v>
      </c>
      <c r="B12" s="37">
        <v>81726</v>
      </c>
      <c r="C12" s="37">
        <v>81726</v>
      </c>
      <c r="D12" s="37">
        <v>84006</v>
      </c>
      <c r="E12" s="126">
        <f t="shared" si="0"/>
        <v>102.78980985243373</v>
      </c>
    </row>
    <row r="13" spans="1:5" ht="18.75" customHeight="1">
      <c r="A13" s="132" t="s">
        <v>1451</v>
      </c>
      <c r="B13" s="37"/>
      <c r="C13" s="37"/>
      <c r="D13" s="37"/>
      <c r="E13" s="126"/>
    </row>
    <row r="14" spans="1:5" ht="18.75" customHeight="1">
      <c r="A14" s="132" t="s">
        <v>1452</v>
      </c>
      <c r="B14" s="37">
        <v>1650</v>
      </c>
      <c r="C14" s="37">
        <v>1150</v>
      </c>
      <c r="D14" s="37">
        <v>849</v>
      </c>
      <c r="E14" s="126">
        <f>D14/C14*100</f>
        <v>73.82608695652173</v>
      </c>
    </row>
    <row r="15" spans="1:5" ht="18.75" customHeight="1">
      <c r="A15" s="132" t="s">
        <v>1453</v>
      </c>
      <c r="B15" s="37">
        <v>170</v>
      </c>
      <c r="C15" s="37">
        <v>100</v>
      </c>
      <c r="D15" s="37">
        <v>93</v>
      </c>
      <c r="E15" s="126">
        <f>D15/C15*100</f>
        <v>93</v>
      </c>
    </row>
    <row r="16" spans="1:5" ht="18.75" customHeight="1">
      <c r="A16" s="123" t="s">
        <v>1454</v>
      </c>
      <c r="B16" s="30">
        <f>SUM(B17:B20)</f>
        <v>7077</v>
      </c>
      <c r="C16" s="30">
        <f>SUM(C17:C20)</f>
        <v>6689</v>
      </c>
      <c r="D16" s="30">
        <f>SUM(D17:D20)</f>
        <v>7416</v>
      </c>
      <c r="E16" s="124">
        <f aca="true" t="shared" si="1" ref="E16:E22">D16/C16*100</f>
        <v>110.86859022275377</v>
      </c>
    </row>
    <row r="17" spans="1:5" ht="18.75" customHeight="1">
      <c r="A17" s="132" t="s">
        <v>1455</v>
      </c>
      <c r="B17" s="37">
        <v>6950</v>
      </c>
      <c r="C17" s="37">
        <v>6499</v>
      </c>
      <c r="D17" s="37">
        <v>7251</v>
      </c>
      <c r="E17" s="126">
        <f t="shared" si="1"/>
        <v>111.57101092475766</v>
      </c>
    </row>
    <row r="18" spans="1:5" ht="18.75" customHeight="1">
      <c r="A18" s="132" t="s">
        <v>1516</v>
      </c>
      <c r="B18" s="37"/>
      <c r="C18" s="37"/>
      <c r="D18" s="37"/>
      <c r="E18" s="126"/>
    </row>
    <row r="19" spans="1:5" ht="18.75" customHeight="1">
      <c r="A19" s="132" t="s">
        <v>1456</v>
      </c>
      <c r="B19" s="37">
        <v>127</v>
      </c>
      <c r="C19" s="37">
        <v>187</v>
      </c>
      <c r="D19" s="37">
        <v>161</v>
      </c>
      <c r="E19" s="126">
        <f t="shared" si="1"/>
        <v>86.09625668449198</v>
      </c>
    </row>
    <row r="20" spans="1:5" ht="18.75" customHeight="1">
      <c r="A20" s="132" t="s">
        <v>1457</v>
      </c>
      <c r="B20" s="37"/>
      <c r="C20" s="37">
        <v>3</v>
      </c>
      <c r="D20" s="37">
        <v>4</v>
      </c>
      <c r="E20" s="126">
        <f t="shared" si="1"/>
        <v>133.33333333333331</v>
      </c>
    </row>
    <row r="21" spans="1:5" ht="18.75" customHeight="1">
      <c r="A21" s="123" t="s">
        <v>1458</v>
      </c>
      <c r="B21" s="30">
        <f>SUM(B22:B25)</f>
        <v>4658</v>
      </c>
      <c r="C21" s="30">
        <f>SUM(C22:C25)</f>
        <v>4653</v>
      </c>
      <c r="D21" s="30">
        <f>SUM(D22:D25)</f>
        <v>5983</v>
      </c>
      <c r="E21" s="124">
        <f t="shared" si="1"/>
        <v>128.58370943477325</v>
      </c>
    </row>
    <row r="22" spans="1:5" ht="18.75" customHeight="1">
      <c r="A22" s="132" t="s">
        <v>1459</v>
      </c>
      <c r="B22" s="37">
        <v>4646</v>
      </c>
      <c r="C22" s="37">
        <v>4640</v>
      </c>
      <c r="D22" s="37">
        <v>5969</v>
      </c>
      <c r="E22" s="126">
        <f t="shared" si="1"/>
        <v>128.64224137931035</v>
      </c>
    </row>
    <row r="23" spans="1:5" ht="18.75" customHeight="1">
      <c r="A23" s="132" t="s">
        <v>1460</v>
      </c>
      <c r="B23" s="37"/>
      <c r="C23" s="37"/>
      <c r="D23" s="37"/>
      <c r="E23" s="126"/>
    </row>
    <row r="24" spans="1:5" ht="18.75" customHeight="1">
      <c r="A24" s="132" t="s">
        <v>1461</v>
      </c>
      <c r="B24" s="37">
        <v>12</v>
      </c>
      <c r="C24" s="37">
        <v>12</v>
      </c>
      <c r="D24" s="37">
        <v>13</v>
      </c>
      <c r="E24" s="126"/>
    </row>
    <row r="25" spans="1:5" ht="18.75" customHeight="1">
      <c r="A25" s="132" t="s">
        <v>1462</v>
      </c>
      <c r="B25" s="37"/>
      <c r="C25" s="37">
        <v>1</v>
      </c>
      <c r="D25" s="37">
        <v>1</v>
      </c>
      <c r="E25" s="126"/>
    </row>
    <row r="26" spans="1:5" ht="21" customHeight="1">
      <c r="A26" s="123" t="s">
        <v>1463</v>
      </c>
      <c r="B26" s="30"/>
      <c r="C26" s="30"/>
      <c r="D26" s="30"/>
      <c r="E26" s="124"/>
    </row>
    <row r="27" spans="1:5" s="129" customFormat="1" ht="21" customHeight="1">
      <c r="A27" s="125" t="s">
        <v>1464</v>
      </c>
      <c r="B27" s="37"/>
      <c r="C27" s="37"/>
      <c r="D27" s="37"/>
      <c r="E27" s="126"/>
    </row>
    <row r="28" spans="1:5" s="129" customFormat="1" ht="21" customHeight="1">
      <c r="A28" s="125" t="s">
        <v>1465</v>
      </c>
      <c r="B28" s="37"/>
      <c r="C28" s="37"/>
      <c r="D28" s="37"/>
      <c r="E28" s="126"/>
    </row>
    <row r="29" spans="1:5" s="129" customFormat="1" ht="21" customHeight="1">
      <c r="A29" s="125" t="s">
        <v>1466</v>
      </c>
      <c r="B29" s="37"/>
      <c r="C29" s="37"/>
      <c r="D29" s="37"/>
      <c r="E29" s="126"/>
    </row>
    <row r="30" spans="1:5" s="129" customFormat="1" ht="18.75" customHeight="1">
      <c r="A30" s="125" t="s">
        <v>1467</v>
      </c>
      <c r="B30" s="37"/>
      <c r="C30" s="37"/>
      <c r="D30" s="37"/>
      <c r="E30" s="126"/>
    </row>
    <row r="31" spans="1:5" s="129" customFormat="1" ht="21" customHeight="1">
      <c r="A31" s="125" t="s">
        <v>1468</v>
      </c>
      <c r="B31" s="37"/>
      <c r="C31" s="37"/>
      <c r="D31" s="37"/>
      <c r="E31" s="126"/>
    </row>
    <row r="32" spans="1:5" s="129" customFormat="1" ht="21" customHeight="1">
      <c r="A32" s="123" t="s">
        <v>1469</v>
      </c>
      <c r="B32" s="37"/>
      <c r="C32" s="37"/>
      <c r="D32" s="37"/>
      <c r="E32" s="126"/>
    </row>
    <row r="33" spans="1:5" ht="18.75" customHeight="1">
      <c r="A33" s="123" t="s">
        <v>1470</v>
      </c>
      <c r="B33" s="30">
        <f>SUM(B34:B37)</f>
        <v>229823</v>
      </c>
      <c r="C33" s="30">
        <f>SUM(C34:C37)</f>
        <v>243931</v>
      </c>
      <c r="D33" s="30">
        <f>SUM(D34:D37)</f>
        <v>241283</v>
      </c>
      <c r="E33" s="124">
        <f aca="true" t="shared" si="2" ref="E33:E36">D33/C33*100</f>
        <v>98.91444711824245</v>
      </c>
    </row>
    <row r="34" spans="1:5" s="129" customFormat="1" ht="18.75" customHeight="1">
      <c r="A34" s="125" t="s">
        <v>1471</v>
      </c>
      <c r="B34" s="37">
        <v>67493</v>
      </c>
      <c r="C34" s="37">
        <v>66850</v>
      </c>
      <c r="D34" s="37">
        <v>78763</v>
      </c>
      <c r="E34" s="126">
        <f t="shared" si="2"/>
        <v>117.82049364248317</v>
      </c>
    </row>
    <row r="35" spans="1:5" s="129" customFormat="1" ht="18.75" customHeight="1">
      <c r="A35" s="125" t="s">
        <v>1472</v>
      </c>
      <c r="B35" s="37">
        <v>159530</v>
      </c>
      <c r="C35" s="37">
        <v>174481</v>
      </c>
      <c r="D35" s="37">
        <v>160418</v>
      </c>
      <c r="E35" s="126">
        <f t="shared" si="2"/>
        <v>91.94009662943243</v>
      </c>
    </row>
    <row r="36" spans="1:5" s="129" customFormat="1" ht="18.75" customHeight="1">
      <c r="A36" s="125" t="s">
        <v>1473</v>
      </c>
      <c r="B36" s="37">
        <v>2800</v>
      </c>
      <c r="C36" s="37">
        <v>2600</v>
      </c>
      <c r="D36" s="37">
        <v>2102</v>
      </c>
      <c r="E36" s="126">
        <f t="shared" si="2"/>
        <v>80.84615384615384</v>
      </c>
    </row>
    <row r="37" spans="1:5" s="129" customFormat="1" ht="18.75" customHeight="1">
      <c r="A37" s="125" t="s">
        <v>1474</v>
      </c>
      <c r="B37" s="37"/>
      <c r="C37" s="37"/>
      <c r="D37" s="37"/>
      <c r="E37" s="126"/>
    </row>
    <row r="38" spans="1:5" ht="18" customHeight="1">
      <c r="A38" s="121" t="s">
        <v>1475</v>
      </c>
      <c r="B38" s="30">
        <f>B26+B32+B33+B21+B16+B11+B6+B5</f>
        <v>336310</v>
      </c>
      <c r="C38" s="30">
        <f>C26+C32+C33+C21+C16+C11+C6+C5</f>
        <v>346426</v>
      </c>
      <c r="D38" s="30">
        <f>D26+D32+D33+D21+D16+D11+D6+D5</f>
        <v>348228</v>
      </c>
      <c r="E38" s="124">
        <f aca="true" t="shared" si="3" ref="E38:E40">D38/C38*100</f>
        <v>100.52016880950043</v>
      </c>
    </row>
    <row r="39" spans="1:5" ht="21" customHeight="1">
      <c r="A39" s="127" t="s">
        <v>968</v>
      </c>
      <c r="B39" s="30">
        <v>229357</v>
      </c>
      <c r="C39" s="30">
        <v>229357</v>
      </c>
      <c r="D39" s="30">
        <v>229357</v>
      </c>
      <c r="E39" s="124">
        <f t="shared" si="3"/>
        <v>100</v>
      </c>
    </row>
    <row r="40" spans="1:5" ht="21" customHeight="1">
      <c r="A40" s="133" t="s">
        <v>1476</v>
      </c>
      <c r="B40" s="30">
        <f>B38+B39</f>
        <v>565667</v>
      </c>
      <c r="C40" s="30">
        <f>C38+C39</f>
        <v>575783</v>
      </c>
      <c r="D40" s="30">
        <f>D38+D39</f>
        <v>577585</v>
      </c>
      <c r="E40" s="124">
        <f t="shared" si="3"/>
        <v>100.31296512748726</v>
      </c>
    </row>
  </sheetData>
  <sheetProtection/>
  <mergeCells count="1">
    <mergeCell ref="A2:E2"/>
  </mergeCells>
  <printOptions horizontalCentered="1" verticalCentered="1"/>
  <pageMargins left="0.71" right="0.63" top="0.39" bottom="0.51" header="0.16" footer="0.16"/>
  <pageSetup firstPageNumber="100" useFirstPageNumber="1" fitToHeight="1" fitToWidth="1" horizontalDpi="600" verticalDpi="600" orientation="portrait" paperSize="9" scale="97"/>
</worksheet>
</file>

<file path=xl/worksheets/sheet25.xml><?xml version="1.0" encoding="utf-8"?>
<worksheet xmlns="http://schemas.openxmlformats.org/spreadsheetml/2006/main" xmlns:r="http://schemas.openxmlformats.org/officeDocument/2006/relationships">
  <sheetPr>
    <tabColor indexed="16"/>
  </sheetPr>
  <dimension ref="A1:II38"/>
  <sheetViews>
    <sheetView zoomScaleSheetLayoutView="100" workbookViewId="0" topLeftCell="A1">
      <selection activeCell="A2" sqref="A2:E2"/>
    </sheetView>
  </sheetViews>
  <sheetFormatPr defaultColWidth="9.00390625" defaultRowHeight="13.5"/>
  <cols>
    <col min="1" max="1" width="37.375" style="110" customWidth="1"/>
    <col min="2" max="2" width="13.00390625" style="110" customWidth="1"/>
    <col min="3" max="3" width="12.50390625" style="110" customWidth="1"/>
    <col min="4" max="5" width="13.375" style="110" customWidth="1"/>
    <col min="6" max="242" width="9.00390625" style="110" customWidth="1"/>
    <col min="243" max="16384" width="9.00390625" style="111" customWidth="1"/>
  </cols>
  <sheetData>
    <row r="1" spans="1:243" s="106" customFormat="1" ht="16.5" customHeight="1">
      <c r="A1" s="112" t="s">
        <v>1517</v>
      </c>
      <c r="B1" s="113"/>
      <c r="C1" s="114"/>
      <c r="D1" s="114"/>
      <c r="E1" s="115"/>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row>
    <row r="2" spans="1:243" s="106" customFormat="1" ht="23.25" customHeight="1">
      <c r="A2" s="116" t="s">
        <v>1518</v>
      </c>
      <c r="B2" s="116"/>
      <c r="C2" s="116"/>
      <c r="D2" s="116"/>
      <c r="E2" s="11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row>
    <row r="3" spans="1:243" s="106" customFormat="1" ht="15" customHeight="1">
      <c r="A3" s="117"/>
      <c r="B3" s="117"/>
      <c r="C3" s="117"/>
      <c r="D3" s="117"/>
      <c r="E3" s="118" t="s">
        <v>8</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row>
    <row r="4" spans="1:243" s="106" customFormat="1" ht="21" customHeight="1">
      <c r="A4" s="119" t="s">
        <v>1479</v>
      </c>
      <c r="B4" s="120" t="s">
        <v>10</v>
      </c>
      <c r="C4" s="121" t="s">
        <v>11</v>
      </c>
      <c r="D4" s="121" t="s">
        <v>12</v>
      </c>
      <c r="E4" s="122" t="s">
        <v>13</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row>
    <row r="5" spans="1:243" s="107" customFormat="1" ht="19.5" customHeight="1">
      <c r="A5" s="123" t="s">
        <v>1480</v>
      </c>
      <c r="B5" s="30"/>
      <c r="C5" s="30"/>
      <c r="D5" s="30"/>
      <c r="E5" s="12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09"/>
    </row>
    <row r="6" spans="1:243" s="107" customFormat="1" ht="19.5" customHeight="1">
      <c r="A6" s="123" t="s">
        <v>1481</v>
      </c>
      <c r="B6" s="30">
        <f>SUM(B7:B12)</f>
        <v>5977</v>
      </c>
      <c r="C6" s="30">
        <f>SUM(C7:C12)</f>
        <v>4371</v>
      </c>
      <c r="D6" s="30">
        <f>SUM(D7:D12)</f>
        <v>3810</v>
      </c>
      <c r="E6" s="124">
        <f aca="true" t="shared" si="0" ref="E6:E8">D6/C6*100</f>
        <v>87.16540837336993</v>
      </c>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09"/>
    </row>
    <row r="7" spans="1:243" s="108" customFormat="1" ht="19.5" customHeight="1">
      <c r="A7" s="125" t="s">
        <v>1482</v>
      </c>
      <c r="B7" s="37">
        <v>4298</v>
      </c>
      <c r="C7" s="37">
        <v>1761</v>
      </c>
      <c r="D7" s="37">
        <v>1792</v>
      </c>
      <c r="E7" s="126">
        <f t="shared" si="0"/>
        <v>101.76036342986939</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row>
    <row r="8" spans="1:243" s="108" customFormat="1" ht="19.5" customHeight="1">
      <c r="A8" s="125" t="s">
        <v>1483</v>
      </c>
      <c r="B8" s="37">
        <v>247</v>
      </c>
      <c r="C8" s="37">
        <v>479</v>
      </c>
      <c r="D8" s="37">
        <v>418</v>
      </c>
      <c r="E8" s="126">
        <f t="shared" si="0"/>
        <v>87.2651356993737</v>
      </c>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row>
    <row r="9" spans="1:243" s="108" customFormat="1" ht="19.5" customHeight="1">
      <c r="A9" s="125" t="s">
        <v>1484</v>
      </c>
      <c r="B9" s="37">
        <v>3</v>
      </c>
      <c r="C9" s="37"/>
      <c r="D9" s="37"/>
      <c r="E9" s="126"/>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row>
    <row r="10" spans="1:243" s="108" customFormat="1" ht="19.5" customHeight="1">
      <c r="A10" s="125" t="s">
        <v>1485</v>
      </c>
      <c r="B10" s="37">
        <v>14</v>
      </c>
      <c r="C10" s="37"/>
      <c r="D10" s="37"/>
      <c r="E10" s="126"/>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row>
    <row r="11" spans="1:243" s="108" customFormat="1" ht="19.5" customHeight="1">
      <c r="A11" s="125" t="s">
        <v>1486</v>
      </c>
      <c r="B11" s="37"/>
      <c r="C11" s="37"/>
      <c r="D11" s="37"/>
      <c r="E11" s="126"/>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row>
    <row r="12" spans="1:243" s="108" customFormat="1" ht="19.5" customHeight="1">
      <c r="A12" s="125" t="s">
        <v>1487</v>
      </c>
      <c r="B12" s="37">
        <v>1415</v>
      </c>
      <c r="C12" s="37">
        <v>2131</v>
      </c>
      <c r="D12" s="37">
        <v>1600</v>
      </c>
      <c r="E12" s="126">
        <f aca="true" t="shared" si="1" ref="E11:E20">D12/C12*100</f>
        <v>75.08212106992022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row>
    <row r="13" spans="1:243" s="107" customFormat="1" ht="19.5" customHeight="1">
      <c r="A13" s="123" t="s">
        <v>1488</v>
      </c>
      <c r="B13" s="30">
        <f>SUM(B14:B16)</f>
        <v>78619</v>
      </c>
      <c r="C13" s="30">
        <f>SUM(C14:C16)</f>
        <v>80626</v>
      </c>
      <c r="D13" s="30">
        <f>SUM(D14:D16)</f>
        <v>78268</v>
      </c>
      <c r="E13" s="124">
        <f t="shared" si="1"/>
        <v>97.07538511150248</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09"/>
    </row>
    <row r="14" spans="1:243" s="108" customFormat="1" ht="19.5" customHeight="1">
      <c r="A14" s="125" t="s">
        <v>1489</v>
      </c>
      <c r="B14" s="37">
        <v>42083</v>
      </c>
      <c r="C14" s="37">
        <v>44089</v>
      </c>
      <c r="D14" s="37">
        <v>41646</v>
      </c>
      <c r="E14" s="126">
        <f t="shared" si="1"/>
        <v>94.45893533534442</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row>
    <row r="15" spans="1:243" s="108" customFormat="1" ht="19.5" customHeight="1">
      <c r="A15" s="125" t="s">
        <v>1490</v>
      </c>
      <c r="B15" s="37">
        <v>36366</v>
      </c>
      <c r="C15" s="37">
        <v>36367</v>
      </c>
      <c r="D15" s="37">
        <v>36458</v>
      </c>
      <c r="E15" s="126">
        <f t="shared" si="1"/>
        <v>100.250226854016</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row>
    <row r="16" spans="1:243" s="108" customFormat="1" ht="19.5" customHeight="1">
      <c r="A16" s="125" t="s">
        <v>1491</v>
      </c>
      <c r="B16" s="37">
        <v>170</v>
      </c>
      <c r="C16" s="37">
        <v>170</v>
      </c>
      <c r="D16" s="37">
        <v>164</v>
      </c>
      <c r="E16" s="126">
        <f t="shared" si="1"/>
        <v>96.47058823529412</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row>
    <row r="17" spans="1:242" s="109" customFormat="1" ht="19.5" customHeight="1">
      <c r="A17" s="123" t="s">
        <v>1492</v>
      </c>
      <c r="B17" s="30">
        <f>SUM(B18:B21)</f>
        <v>5226</v>
      </c>
      <c r="C17" s="30">
        <f>SUM(C18:C21)</f>
        <v>5369</v>
      </c>
      <c r="D17" s="30">
        <f>SUM(D18:D21)</f>
        <v>5478</v>
      </c>
      <c r="E17" s="124">
        <f t="shared" si="1"/>
        <v>102.03017321661389</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row>
    <row r="18" spans="1:5" s="110" customFormat="1" ht="19.5" customHeight="1">
      <c r="A18" s="125" t="s">
        <v>1493</v>
      </c>
      <c r="B18" s="37">
        <v>4975</v>
      </c>
      <c r="C18" s="37">
        <v>5245</v>
      </c>
      <c r="D18" s="37">
        <v>5119</v>
      </c>
      <c r="E18" s="126">
        <f t="shared" si="1"/>
        <v>97.59771210676836</v>
      </c>
    </row>
    <row r="19" spans="1:5" s="110" customFormat="1" ht="19.5" customHeight="1">
      <c r="A19" s="125" t="s">
        <v>1494</v>
      </c>
      <c r="B19" s="37">
        <v>23</v>
      </c>
      <c r="C19" s="37">
        <v>24</v>
      </c>
      <c r="D19" s="37">
        <v>23</v>
      </c>
      <c r="E19" s="126">
        <f t="shared" si="1"/>
        <v>95.83333333333334</v>
      </c>
    </row>
    <row r="20" spans="1:5" s="110" customFormat="1" ht="19.5" customHeight="1">
      <c r="A20" s="125" t="s">
        <v>1495</v>
      </c>
      <c r="B20" s="37"/>
      <c r="C20" s="37">
        <v>100</v>
      </c>
      <c r="D20" s="37"/>
      <c r="E20" s="126"/>
    </row>
    <row r="21" spans="1:5" s="110" customFormat="1" ht="19.5" customHeight="1">
      <c r="A21" s="125" t="s">
        <v>1496</v>
      </c>
      <c r="B21" s="37">
        <v>228</v>
      </c>
      <c r="C21" s="37"/>
      <c r="D21" s="37">
        <v>336</v>
      </c>
      <c r="E21" s="126"/>
    </row>
    <row r="22" spans="1:243" s="107" customFormat="1" ht="19.5" customHeight="1">
      <c r="A22" s="123" t="s">
        <v>1497</v>
      </c>
      <c r="B22" s="30">
        <f>SUM(B23:B25)</f>
        <v>4649</v>
      </c>
      <c r="C22" s="30">
        <f>SUM(C23:C25)</f>
        <v>4649</v>
      </c>
      <c r="D22" s="30">
        <f>SUM(D23:D25)</f>
        <v>4219</v>
      </c>
      <c r="E22" s="124">
        <f aca="true" t="shared" si="2" ref="E22:E28">D22/C22*100</f>
        <v>90.7506990750699</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09"/>
    </row>
    <row r="23" spans="1:243" s="108" customFormat="1" ht="19.5" customHeight="1">
      <c r="A23" s="125" t="s">
        <v>1498</v>
      </c>
      <c r="B23" s="37">
        <v>2021</v>
      </c>
      <c r="C23" s="37">
        <v>2021</v>
      </c>
      <c r="D23" s="37">
        <v>1523</v>
      </c>
      <c r="E23" s="126">
        <f t="shared" si="2"/>
        <v>75.35873330034636</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row>
    <row r="24" spans="1:243" s="108" customFormat="1" ht="19.5" customHeight="1">
      <c r="A24" s="125" t="s">
        <v>1499</v>
      </c>
      <c r="B24" s="37">
        <v>2628</v>
      </c>
      <c r="C24" s="37">
        <v>2628</v>
      </c>
      <c r="D24" s="37">
        <v>2668</v>
      </c>
      <c r="E24" s="126">
        <f t="shared" si="2"/>
        <v>101.5220700152207</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row>
    <row r="25" spans="1:243" s="108" customFormat="1" ht="19.5" customHeight="1">
      <c r="A25" s="125" t="s">
        <v>1500</v>
      </c>
      <c r="B25" s="37"/>
      <c r="C25" s="37"/>
      <c r="D25" s="37">
        <v>28</v>
      </c>
      <c r="E25" s="126"/>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row>
    <row r="26" spans="1:243" s="107" customFormat="1" ht="19.5" customHeight="1">
      <c r="A26" s="123" t="s">
        <v>1501</v>
      </c>
      <c r="B26" s="30">
        <f>SUM(B27:B30)</f>
        <v>0</v>
      </c>
      <c r="C26" s="30">
        <f>SUM(C27:C30)</f>
        <v>0</v>
      </c>
      <c r="D26" s="30">
        <f>SUM(D27:D30)</f>
        <v>0</v>
      </c>
      <c r="E26" s="124"/>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09"/>
    </row>
    <row r="27" spans="1:243" s="108" customFormat="1" ht="19.5" customHeight="1">
      <c r="A27" s="125" t="s">
        <v>1502</v>
      </c>
      <c r="B27" s="37"/>
      <c r="C27" s="37"/>
      <c r="D27" s="37"/>
      <c r="E27" s="126"/>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row>
    <row r="28" spans="1:243" s="108" customFormat="1" ht="19.5" customHeight="1">
      <c r="A28" s="125" t="s">
        <v>1503</v>
      </c>
      <c r="B28" s="37"/>
      <c r="C28" s="37"/>
      <c r="D28" s="37"/>
      <c r="E28" s="12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row>
    <row r="29" spans="1:243" s="108" customFormat="1" ht="19.5" customHeight="1">
      <c r="A29" s="125" t="s">
        <v>1504</v>
      </c>
      <c r="B29" s="37"/>
      <c r="C29" s="37"/>
      <c r="D29" s="37"/>
      <c r="E29" s="12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row>
    <row r="30" spans="1:243" s="108" customFormat="1" ht="19.5" customHeight="1">
      <c r="A30" s="125" t="s">
        <v>1505</v>
      </c>
      <c r="B30" s="37"/>
      <c r="C30" s="37"/>
      <c r="D30" s="37"/>
      <c r="E30" s="126"/>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row>
    <row r="31" spans="1:243" s="108" customFormat="1" ht="19.5" customHeight="1">
      <c r="A31" s="123" t="s">
        <v>1506</v>
      </c>
      <c r="B31" s="37"/>
      <c r="C31" s="37"/>
      <c r="D31" s="37"/>
      <c r="E31" s="12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row>
    <row r="32" spans="1:243" s="107" customFormat="1" ht="19.5" customHeight="1">
      <c r="A32" s="123" t="s">
        <v>1507</v>
      </c>
      <c r="B32" s="30">
        <f>SUM(B33:B35)</f>
        <v>219263</v>
      </c>
      <c r="C32" s="30">
        <f>SUM(C33:C35)</f>
        <v>243532</v>
      </c>
      <c r="D32" s="30">
        <f>SUM(D33:D35)</f>
        <v>229468</v>
      </c>
      <c r="E32" s="124">
        <f aca="true" t="shared" si="3" ref="E32:E38">D32/C32*100</f>
        <v>94.22498891316131</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09"/>
    </row>
    <row r="33" spans="1:243" s="108" customFormat="1" ht="19.5" customHeight="1">
      <c r="A33" s="125" t="s">
        <v>1508</v>
      </c>
      <c r="B33" s="37">
        <v>206378</v>
      </c>
      <c r="C33" s="37">
        <v>225236</v>
      </c>
      <c r="D33" s="37">
        <v>211112</v>
      </c>
      <c r="E33" s="126">
        <f t="shared" si="3"/>
        <v>93.72924399296738</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10"/>
      <c r="HN33" s="110"/>
      <c r="HO33" s="110"/>
      <c r="HP33" s="110"/>
      <c r="HQ33" s="110"/>
      <c r="HR33" s="110"/>
      <c r="HS33" s="110"/>
      <c r="HT33" s="110"/>
      <c r="HU33" s="110"/>
      <c r="HV33" s="110"/>
      <c r="HW33" s="110"/>
      <c r="HX33" s="110"/>
      <c r="HY33" s="110"/>
      <c r="HZ33" s="110"/>
      <c r="IA33" s="110"/>
      <c r="IB33" s="110"/>
      <c r="IC33" s="110"/>
      <c r="ID33" s="110"/>
      <c r="IE33" s="110"/>
      <c r="IF33" s="110"/>
      <c r="IG33" s="110"/>
      <c r="IH33" s="110"/>
      <c r="II33" s="110"/>
    </row>
    <row r="34" spans="1:243" s="108" customFormat="1" ht="19.5" customHeight="1">
      <c r="A34" s="125" t="s">
        <v>1509</v>
      </c>
      <c r="B34" s="37">
        <v>12885</v>
      </c>
      <c r="C34" s="37">
        <v>18293</v>
      </c>
      <c r="D34" s="37">
        <v>18354</v>
      </c>
      <c r="E34" s="126">
        <f t="shared" si="3"/>
        <v>100.33346088667795</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row>
    <row r="35" spans="1:243" s="108" customFormat="1" ht="19.5" customHeight="1">
      <c r="A35" s="125" t="s">
        <v>1510</v>
      </c>
      <c r="B35" s="37"/>
      <c r="C35" s="37">
        <v>3</v>
      </c>
      <c r="D35" s="37">
        <v>2</v>
      </c>
      <c r="E35" s="126">
        <f t="shared" si="3"/>
        <v>66.66666666666666</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c r="HF35" s="110"/>
      <c r="HG35" s="110"/>
      <c r="HH35" s="110"/>
      <c r="HI35" s="110"/>
      <c r="HJ35" s="110"/>
      <c r="HK35" s="110"/>
      <c r="HL35" s="110"/>
      <c r="HM35" s="110"/>
      <c r="HN35" s="110"/>
      <c r="HO35" s="110"/>
      <c r="HP35" s="110"/>
      <c r="HQ35" s="110"/>
      <c r="HR35" s="110"/>
      <c r="HS35" s="110"/>
      <c r="HT35" s="110"/>
      <c r="HU35" s="110"/>
      <c r="HV35" s="110"/>
      <c r="HW35" s="110"/>
      <c r="HX35" s="110"/>
      <c r="HY35" s="110"/>
      <c r="HZ35" s="110"/>
      <c r="IA35" s="110"/>
      <c r="IB35" s="110"/>
      <c r="IC35" s="110"/>
      <c r="ID35" s="110"/>
      <c r="IE35" s="110"/>
      <c r="IF35" s="110"/>
      <c r="IG35" s="110"/>
      <c r="IH35" s="110"/>
      <c r="II35" s="110"/>
    </row>
    <row r="36" spans="1:5" s="110" customFormat="1" ht="19.5" customHeight="1">
      <c r="A36" s="121" t="s">
        <v>1511</v>
      </c>
      <c r="B36" s="30">
        <f>B32+B31+B26+B22+B17+B13+B6+B5</f>
        <v>313734</v>
      </c>
      <c r="C36" s="30">
        <f>C32+C31+C26+C22+C17+C13+C6+C5</f>
        <v>338547</v>
      </c>
      <c r="D36" s="30">
        <f>D32+D31+D26+D22+D17+D13+D6+D5</f>
        <v>321243</v>
      </c>
      <c r="E36" s="124">
        <f t="shared" si="3"/>
        <v>94.88874513730737</v>
      </c>
    </row>
    <row r="37" spans="1:5" s="110" customFormat="1" ht="19.5" customHeight="1">
      <c r="A37" s="127" t="s">
        <v>1002</v>
      </c>
      <c r="B37" s="30">
        <v>251933</v>
      </c>
      <c r="C37" s="30">
        <v>237236</v>
      </c>
      <c r="D37" s="30">
        <v>256342</v>
      </c>
      <c r="E37" s="124">
        <f t="shared" si="3"/>
        <v>108.05358377312044</v>
      </c>
    </row>
    <row r="38" spans="1:5" s="110" customFormat="1" ht="19.5" customHeight="1">
      <c r="A38" s="121" t="s">
        <v>1513</v>
      </c>
      <c r="B38" s="128">
        <f>B36+B37</f>
        <v>565667</v>
      </c>
      <c r="C38" s="128">
        <f>C36+C37</f>
        <v>575783</v>
      </c>
      <c r="D38" s="128">
        <f>D36+D37</f>
        <v>577585</v>
      </c>
      <c r="E38" s="124">
        <f t="shared" si="3"/>
        <v>100.31296512748726</v>
      </c>
    </row>
  </sheetData>
  <sheetProtection/>
  <mergeCells count="1">
    <mergeCell ref="A2:E2"/>
  </mergeCells>
  <printOptions/>
  <pageMargins left="0.75" right="0.43" top="0.43" bottom="0.47" header="0.28" footer="0.24"/>
  <pageSetup firstPageNumber="101" useFirstPageNumber="1"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indexed="16"/>
  </sheetPr>
  <dimension ref="A1:C9"/>
  <sheetViews>
    <sheetView zoomScaleSheetLayoutView="100" workbookViewId="0" topLeftCell="A1">
      <selection activeCell="A2" sqref="A2:C2"/>
    </sheetView>
  </sheetViews>
  <sheetFormatPr defaultColWidth="36.625" defaultRowHeight="13.5"/>
  <cols>
    <col min="1" max="1" width="37.50390625" style="97" customWidth="1"/>
    <col min="2" max="2" width="24.625" style="97" customWidth="1"/>
    <col min="3" max="3" width="26.00390625" style="97" customWidth="1"/>
    <col min="4" max="16384" width="36.625" style="97" customWidth="1"/>
  </cols>
  <sheetData>
    <row r="1" spans="1:2" ht="27" customHeight="1">
      <c r="A1" s="98" t="s">
        <v>1519</v>
      </c>
      <c r="B1" s="98"/>
    </row>
    <row r="2" spans="1:3" ht="53.25" customHeight="1">
      <c r="A2" s="99" t="s">
        <v>1520</v>
      </c>
      <c r="B2" s="99"/>
      <c r="C2" s="99"/>
    </row>
    <row r="3" spans="1:3" ht="38.25" customHeight="1">
      <c r="A3" s="100"/>
      <c r="B3" s="100"/>
      <c r="C3" s="101" t="s">
        <v>1181</v>
      </c>
    </row>
    <row r="4" spans="1:3" ht="109.5" customHeight="1">
      <c r="A4" s="102" t="s">
        <v>1182</v>
      </c>
      <c r="B4" s="102" t="s">
        <v>1192</v>
      </c>
      <c r="C4" s="102" t="s">
        <v>1193</v>
      </c>
    </row>
    <row r="5" spans="1:3" ht="111.75" customHeight="1">
      <c r="A5" s="103" t="s">
        <v>1521</v>
      </c>
      <c r="B5" s="104">
        <v>447.88</v>
      </c>
      <c r="C5" s="104">
        <v>443.94</v>
      </c>
    </row>
    <row r="6" spans="1:3" ht="111.75" customHeight="1">
      <c r="A6" s="103" t="s">
        <v>1522</v>
      </c>
      <c r="B6" s="104">
        <v>30.89</v>
      </c>
      <c r="C6" s="104">
        <v>92.26</v>
      </c>
    </row>
    <row r="7" spans="1:3" ht="111.75" customHeight="1">
      <c r="A7" s="103" t="s">
        <v>1523</v>
      </c>
      <c r="B7" s="103"/>
      <c r="C7" s="104">
        <v>69.08</v>
      </c>
    </row>
    <row r="8" spans="1:3" ht="111.75" customHeight="1">
      <c r="A8" s="103" t="s">
        <v>1524</v>
      </c>
      <c r="B8" s="104">
        <v>478.77</v>
      </c>
      <c r="C8" s="104">
        <f>C5+C6-C7</f>
        <v>467.12000000000006</v>
      </c>
    </row>
    <row r="9" spans="1:2" ht="13.5">
      <c r="A9" s="105"/>
      <c r="B9" s="105"/>
    </row>
  </sheetData>
  <sheetProtection/>
  <mergeCells count="1">
    <mergeCell ref="A2:C2"/>
  </mergeCells>
  <printOptions horizontalCentered="1"/>
  <pageMargins left="0.75" right="0.71" top="0.98" bottom="0.98" header="0.51" footer="0.51"/>
  <pageSetup firstPageNumber="104" useFirstPageNumber="1"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indexed="16"/>
  </sheetPr>
  <dimension ref="A1:C12"/>
  <sheetViews>
    <sheetView zoomScaleSheetLayoutView="100" workbookViewId="0" topLeftCell="A1">
      <selection activeCell="A2" sqref="A2:C2"/>
    </sheetView>
  </sheetViews>
  <sheetFormatPr defaultColWidth="47.625" defaultRowHeight="13.5"/>
  <cols>
    <col min="1" max="1" width="31.875" style="86" customWidth="1"/>
    <col min="2" max="2" width="28.25390625" style="86" customWidth="1"/>
    <col min="3" max="3" width="25.50390625" style="87" customWidth="1"/>
    <col min="4" max="4" width="24.25390625" style="87" customWidth="1"/>
    <col min="5" max="5" width="24.125" style="87" customWidth="1"/>
    <col min="6" max="16384" width="47.625" style="87" customWidth="1"/>
  </cols>
  <sheetData>
    <row r="1" ht="28.5" customHeight="1">
      <c r="A1" s="88" t="s">
        <v>1525</v>
      </c>
    </row>
    <row r="2" spans="1:3" ht="39" customHeight="1">
      <c r="A2" s="89" t="s">
        <v>1526</v>
      </c>
      <c r="B2" s="89"/>
      <c r="C2" s="89"/>
    </row>
    <row r="3" spans="1:3" ht="31.5" customHeight="1">
      <c r="A3" s="90" t="s">
        <v>1371</v>
      </c>
      <c r="C3" s="91" t="s">
        <v>1190</v>
      </c>
    </row>
    <row r="4" spans="1:3" ht="51" customHeight="1">
      <c r="A4" s="92" t="s">
        <v>1527</v>
      </c>
      <c r="B4" s="92" t="s">
        <v>1528</v>
      </c>
      <c r="C4" s="92" t="s">
        <v>1529</v>
      </c>
    </row>
    <row r="5" spans="1:3" s="85" customFormat="1" ht="51" customHeight="1">
      <c r="A5" s="93" t="s">
        <v>1016</v>
      </c>
      <c r="B5" s="94">
        <v>96.07</v>
      </c>
      <c r="C5" s="94">
        <v>94.92</v>
      </c>
    </row>
    <row r="6" spans="1:3" s="85" customFormat="1" ht="51" customHeight="1">
      <c r="A6" s="95" t="s">
        <v>1530</v>
      </c>
      <c r="B6" s="94"/>
      <c r="C6" s="94">
        <v>43.15</v>
      </c>
    </row>
    <row r="7" spans="1:3" s="85" customFormat="1" ht="51" customHeight="1">
      <c r="A7" s="93" t="s">
        <v>1196</v>
      </c>
      <c r="B7" s="94">
        <v>67.31</v>
      </c>
      <c r="C7" s="94">
        <v>65.44</v>
      </c>
    </row>
    <row r="8" spans="1:3" s="85" customFormat="1" ht="51" customHeight="1">
      <c r="A8" s="93" t="s">
        <v>1197</v>
      </c>
      <c r="B8" s="94">
        <v>49.75</v>
      </c>
      <c r="C8" s="94">
        <v>48.85</v>
      </c>
    </row>
    <row r="9" spans="1:3" s="85" customFormat="1" ht="51" customHeight="1">
      <c r="A9" s="93" t="s">
        <v>1198</v>
      </c>
      <c r="B9" s="94">
        <v>79.49</v>
      </c>
      <c r="C9" s="94">
        <v>77.72</v>
      </c>
    </row>
    <row r="10" spans="1:3" s="85" customFormat="1" ht="51" customHeight="1">
      <c r="A10" s="93" t="s">
        <v>1199</v>
      </c>
      <c r="B10" s="94">
        <v>88.31</v>
      </c>
      <c r="C10" s="94">
        <v>84.58</v>
      </c>
    </row>
    <row r="11" spans="1:3" s="85" customFormat="1" ht="51" customHeight="1">
      <c r="A11" s="96" t="s">
        <v>1200</v>
      </c>
      <c r="B11" s="94">
        <v>97.84</v>
      </c>
      <c r="C11" s="94">
        <v>95.61</v>
      </c>
    </row>
    <row r="12" spans="1:3" ht="51" customHeight="1">
      <c r="A12" s="96" t="s">
        <v>1373</v>
      </c>
      <c r="B12" s="94">
        <f>SUM(B5:B11)</f>
        <v>478.77</v>
      </c>
      <c r="C12" s="94">
        <f>SUM(C5:C11)-C6</f>
        <v>467.12</v>
      </c>
    </row>
  </sheetData>
  <sheetProtection/>
  <mergeCells count="1">
    <mergeCell ref="A2:C2"/>
  </mergeCells>
  <printOptions/>
  <pageMargins left="0.9" right="0.75" top="0.98" bottom="0.98" header="0.51" footer="0.51"/>
  <pageSetup firstPageNumber="105" useFirstPageNumber="1"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indexed="16"/>
  </sheetPr>
  <dimension ref="A1:E67"/>
  <sheetViews>
    <sheetView zoomScaleSheetLayoutView="100" workbookViewId="0" topLeftCell="A1">
      <selection activeCell="A2" sqref="A2:E2"/>
    </sheetView>
  </sheetViews>
  <sheetFormatPr defaultColWidth="9.00390625" defaultRowHeight="13.5"/>
  <cols>
    <col min="1" max="1" width="46.00390625" style="60" customWidth="1"/>
    <col min="2" max="2" width="10.625" style="60" customWidth="1"/>
    <col min="3" max="3" width="11.75390625" style="60" customWidth="1"/>
    <col min="4" max="4" width="10.625" style="60" customWidth="1"/>
    <col min="5" max="5" width="8.125" style="60" customWidth="1"/>
    <col min="6" max="242" width="9.00390625" style="60" customWidth="1"/>
    <col min="243" max="243" width="57.875" style="60" customWidth="1"/>
    <col min="244" max="248" width="9.00390625" style="60" customWidth="1"/>
  </cols>
  <sheetData>
    <row r="1" spans="1:2" s="60" customFormat="1" ht="15.75">
      <c r="A1" s="6" t="s">
        <v>1531</v>
      </c>
      <c r="B1" s="61"/>
    </row>
    <row r="2" spans="1:5" s="60" customFormat="1" ht="24.75" customHeight="1">
      <c r="A2" s="50" t="s">
        <v>1532</v>
      </c>
      <c r="B2" s="50"/>
      <c r="C2" s="50"/>
      <c r="D2" s="50"/>
      <c r="E2" s="50"/>
    </row>
    <row r="3" spans="2:5" s="60" customFormat="1" ht="19.5" customHeight="1">
      <c r="B3" s="62"/>
      <c r="C3" s="63"/>
      <c r="D3" s="64" t="s">
        <v>1533</v>
      </c>
      <c r="E3" s="64"/>
    </row>
    <row r="4" spans="1:5" s="60" customFormat="1" ht="21" customHeight="1">
      <c r="A4" s="65" t="s">
        <v>1534</v>
      </c>
      <c r="B4" s="65" t="s">
        <v>45</v>
      </c>
      <c r="C4" s="66" t="s">
        <v>12</v>
      </c>
      <c r="D4" s="66" t="s">
        <v>1535</v>
      </c>
      <c r="E4" s="66" t="s">
        <v>1536</v>
      </c>
    </row>
    <row r="5" spans="1:5" s="60" customFormat="1" ht="19.5" customHeight="1">
      <c r="A5" s="65" t="s">
        <v>1201</v>
      </c>
      <c r="B5" s="67">
        <f>B6+B60</f>
        <v>378368</v>
      </c>
      <c r="C5" s="67">
        <f>C6+C60</f>
        <v>613810</v>
      </c>
      <c r="D5" s="68">
        <f aca="true" t="shared" si="0" ref="D5:D15">ROUND(C5/B5*100,2)</f>
        <v>162.23</v>
      </c>
      <c r="E5" s="68"/>
    </row>
    <row r="6" spans="1:5" s="60" customFormat="1" ht="19.5" customHeight="1">
      <c r="A6" s="69" t="s">
        <v>1537</v>
      </c>
      <c r="B6" s="67">
        <f>B7+B31</f>
        <v>364808</v>
      </c>
      <c r="C6" s="67">
        <f>C7+C31</f>
        <v>600250</v>
      </c>
      <c r="D6" s="68">
        <f t="shared" si="0"/>
        <v>164.54</v>
      </c>
      <c r="E6" s="68">
        <f>ROUND(C6/C5*100,2)</f>
        <v>97.79</v>
      </c>
    </row>
    <row r="7" spans="1:5" s="60" customFormat="1" ht="19.5" customHeight="1">
      <c r="A7" s="70" t="s">
        <v>1538</v>
      </c>
      <c r="B7" s="67">
        <f>SUM(B8:B30)</f>
        <v>292884</v>
      </c>
      <c r="C7" s="67">
        <f>SUM(C8:C30)</f>
        <v>511933</v>
      </c>
      <c r="D7" s="68">
        <f t="shared" si="0"/>
        <v>174.79</v>
      </c>
      <c r="E7" s="68">
        <f>ROUND(C7/C6*100,2)</f>
        <v>85.29</v>
      </c>
    </row>
    <row r="8" spans="1:5" s="60" customFormat="1" ht="19.5" customHeight="1">
      <c r="A8" s="71" t="s">
        <v>1539</v>
      </c>
      <c r="B8" s="72">
        <v>104990</v>
      </c>
      <c r="C8" s="73">
        <v>122509</v>
      </c>
      <c r="D8" s="74">
        <f t="shared" si="0"/>
        <v>116.69</v>
      </c>
      <c r="E8" s="75"/>
    </row>
    <row r="9" spans="1:5" s="60" customFormat="1" ht="19.5" customHeight="1">
      <c r="A9" s="71" t="s">
        <v>1073</v>
      </c>
      <c r="B9" s="72">
        <v>1262</v>
      </c>
      <c r="C9" s="73">
        <v>5324</v>
      </c>
      <c r="D9" s="74">
        <f t="shared" si="0"/>
        <v>421.87</v>
      </c>
      <c r="E9" s="75"/>
    </row>
    <row r="10" spans="1:5" s="60" customFormat="1" ht="19.5" customHeight="1">
      <c r="A10" s="76" t="s">
        <v>1540</v>
      </c>
      <c r="B10" s="72">
        <v>43457</v>
      </c>
      <c r="C10" s="73">
        <v>49709</v>
      </c>
      <c r="D10" s="74">
        <f t="shared" si="0"/>
        <v>114.39</v>
      </c>
      <c r="E10" s="75"/>
    </row>
    <row r="11" spans="1:5" s="60" customFormat="1" ht="19.5" customHeight="1">
      <c r="A11" s="71" t="s">
        <v>1541</v>
      </c>
      <c r="B11" s="72">
        <v>25343</v>
      </c>
      <c r="C11" s="73"/>
      <c r="D11" s="74">
        <f t="shared" si="0"/>
        <v>0</v>
      </c>
      <c r="E11" s="75"/>
    </row>
    <row r="12" spans="1:5" s="60" customFormat="1" ht="19.5" customHeight="1">
      <c r="A12" s="71" t="s">
        <v>1542</v>
      </c>
      <c r="B12" s="72">
        <v>2588</v>
      </c>
      <c r="C12" s="73">
        <v>2692</v>
      </c>
      <c r="D12" s="74">
        <f t="shared" si="0"/>
        <v>104.02</v>
      </c>
      <c r="E12" s="75"/>
    </row>
    <row r="13" spans="1:5" s="60" customFormat="1" ht="19.5" customHeight="1">
      <c r="A13" s="71" t="s">
        <v>1543</v>
      </c>
      <c r="B13" s="72">
        <v>3558</v>
      </c>
      <c r="C13" s="73">
        <v>3950</v>
      </c>
      <c r="D13" s="74">
        <f t="shared" si="0"/>
        <v>111.02</v>
      </c>
      <c r="E13" s="75"/>
    </row>
    <row r="14" spans="1:5" s="60" customFormat="1" ht="19.5" customHeight="1">
      <c r="A14" s="71" t="s">
        <v>1544</v>
      </c>
      <c r="B14" s="72">
        <v>330</v>
      </c>
      <c r="C14" s="73">
        <v>1099</v>
      </c>
      <c r="D14" s="74">
        <f t="shared" si="0"/>
        <v>333.03</v>
      </c>
      <c r="E14" s="75"/>
    </row>
    <row r="15" spans="1:5" s="60" customFormat="1" ht="19.5" customHeight="1">
      <c r="A15" s="71" t="s">
        <v>1545</v>
      </c>
      <c r="B15" s="72">
        <v>2268</v>
      </c>
      <c r="C15" s="73">
        <v>3234</v>
      </c>
      <c r="D15" s="74">
        <f t="shared" si="0"/>
        <v>142.59</v>
      </c>
      <c r="E15" s="75"/>
    </row>
    <row r="16" spans="1:5" s="60" customFormat="1" ht="19.5" customHeight="1">
      <c r="A16" s="71" t="s">
        <v>1546</v>
      </c>
      <c r="B16" s="72"/>
      <c r="C16" s="73">
        <v>1205</v>
      </c>
      <c r="D16" s="74"/>
      <c r="E16" s="75"/>
    </row>
    <row r="17" spans="1:5" s="60" customFormat="1" ht="19.5" customHeight="1">
      <c r="A17" s="71" t="s">
        <v>1547</v>
      </c>
      <c r="B17" s="72"/>
      <c r="C17" s="73">
        <v>27</v>
      </c>
      <c r="D17" s="74"/>
      <c r="E17" s="75"/>
    </row>
    <row r="18" spans="1:5" s="60" customFormat="1" ht="19.5" customHeight="1">
      <c r="A18" s="77" t="s">
        <v>1548</v>
      </c>
      <c r="B18" s="72">
        <v>13238</v>
      </c>
      <c r="C18" s="73">
        <v>26051</v>
      </c>
      <c r="D18" s="74">
        <f aca="true" t="shared" si="1" ref="D18:D22">ROUND(C18/B18*100,2)</f>
        <v>196.79</v>
      </c>
      <c r="E18" s="75"/>
    </row>
    <row r="19" spans="1:5" s="60" customFormat="1" ht="19.5" customHeight="1">
      <c r="A19" s="71" t="s">
        <v>1549</v>
      </c>
      <c r="B19" s="72">
        <v>30189</v>
      </c>
      <c r="C19" s="73">
        <v>30319</v>
      </c>
      <c r="D19" s="74">
        <f t="shared" si="1"/>
        <v>100.43</v>
      </c>
      <c r="E19" s="75"/>
    </row>
    <row r="20" spans="1:5" s="60" customFormat="1" ht="19.5" customHeight="1">
      <c r="A20" s="71" t="s">
        <v>1550</v>
      </c>
      <c r="B20" s="72">
        <v>14332</v>
      </c>
      <c r="C20" s="73">
        <v>36404</v>
      </c>
      <c r="D20" s="74">
        <f t="shared" si="1"/>
        <v>254.01</v>
      </c>
      <c r="E20" s="75"/>
    </row>
    <row r="21" spans="1:5" s="60" customFormat="1" ht="19.5" customHeight="1">
      <c r="A21" s="71" t="s">
        <v>1551</v>
      </c>
      <c r="B21" s="73">
        <v>40347</v>
      </c>
      <c r="C21" s="73">
        <v>76496</v>
      </c>
      <c r="D21" s="74">
        <f t="shared" si="1"/>
        <v>189.6</v>
      </c>
      <c r="E21" s="75"/>
    </row>
    <row r="22" spans="1:5" s="60" customFormat="1" ht="19.5" customHeight="1">
      <c r="A22" s="71" t="s">
        <v>1552</v>
      </c>
      <c r="B22" s="73">
        <v>10806</v>
      </c>
      <c r="C22" s="73">
        <v>18811</v>
      </c>
      <c r="D22" s="74">
        <f t="shared" si="1"/>
        <v>174.08</v>
      </c>
      <c r="E22" s="75"/>
    </row>
    <row r="23" spans="1:5" s="60" customFormat="1" ht="19.5" customHeight="1">
      <c r="A23" s="71" t="s">
        <v>1553</v>
      </c>
      <c r="B23" s="73"/>
      <c r="C23" s="73">
        <v>60</v>
      </c>
      <c r="D23" s="74"/>
      <c r="E23" s="75"/>
    </row>
    <row r="24" spans="1:5" s="60" customFormat="1" ht="19.5" customHeight="1">
      <c r="A24" s="71" t="s">
        <v>1554</v>
      </c>
      <c r="B24" s="73"/>
      <c r="C24" s="73">
        <v>816</v>
      </c>
      <c r="D24" s="74"/>
      <c r="E24" s="75"/>
    </row>
    <row r="25" spans="1:5" s="60" customFormat="1" ht="19.5" customHeight="1">
      <c r="A25" s="71" t="s">
        <v>1555</v>
      </c>
      <c r="B25" s="73"/>
      <c r="C25" s="73">
        <v>1275</v>
      </c>
      <c r="D25" s="74"/>
      <c r="E25" s="75"/>
    </row>
    <row r="26" spans="1:5" s="60" customFormat="1" ht="19.5" customHeight="1">
      <c r="A26" s="71" t="s">
        <v>1556</v>
      </c>
      <c r="B26" s="73"/>
      <c r="C26" s="73">
        <v>50136</v>
      </c>
      <c r="D26" s="74"/>
      <c r="E26" s="75"/>
    </row>
    <row r="27" spans="1:5" s="60" customFormat="1" ht="19.5" customHeight="1">
      <c r="A27" s="71" t="s">
        <v>1557</v>
      </c>
      <c r="B27" s="73"/>
      <c r="C27" s="73">
        <v>52957</v>
      </c>
      <c r="D27" s="74"/>
      <c r="E27" s="75"/>
    </row>
    <row r="28" spans="1:5" s="60" customFormat="1" ht="19.5" customHeight="1">
      <c r="A28" s="71" t="s">
        <v>1558</v>
      </c>
      <c r="B28" s="73"/>
      <c r="C28" s="73">
        <v>23822</v>
      </c>
      <c r="D28" s="74"/>
      <c r="E28" s="75"/>
    </row>
    <row r="29" spans="1:5" s="60" customFormat="1" ht="19.5" customHeight="1">
      <c r="A29" s="71" t="s">
        <v>1559</v>
      </c>
      <c r="B29" s="73"/>
      <c r="C29" s="73">
        <v>1278</v>
      </c>
      <c r="D29" s="74"/>
      <c r="E29" s="75"/>
    </row>
    <row r="30" spans="1:5" s="60" customFormat="1" ht="19.5" customHeight="1">
      <c r="A30" s="71" t="s">
        <v>1560</v>
      </c>
      <c r="B30" s="73">
        <v>176</v>
      </c>
      <c r="C30" s="73">
        <v>3759</v>
      </c>
      <c r="D30" s="74"/>
      <c r="E30" s="75"/>
    </row>
    <row r="31" spans="1:5" s="60" customFormat="1" ht="19.5" customHeight="1">
      <c r="A31" s="78" t="s">
        <v>1561</v>
      </c>
      <c r="B31" s="67">
        <f>SUM(B32:B59)</f>
        <v>71924</v>
      </c>
      <c r="C31" s="67">
        <f>SUM(C32:C59)</f>
        <v>88317</v>
      </c>
      <c r="D31" s="68">
        <f aca="true" t="shared" si="2" ref="D31:D34">ROUND(C31/B31*100,2)</f>
        <v>122.79</v>
      </c>
      <c r="E31" s="68">
        <f>ROUND(C31/C6*100,2)</f>
        <v>14.71</v>
      </c>
    </row>
    <row r="32" spans="1:5" s="60" customFormat="1" ht="19.5" customHeight="1">
      <c r="A32" s="79" t="s">
        <v>1562</v>
      </c>
      <c r="B32" s="73">
        <v>4015</v>
      </c>
      <c r="C32" s="73">
        <v>1947</v>
      </c>
      <c r="D32" s="74">
        <f t="shared" si="2"/>
        <v>48.49</v>
      </c>
      <c r="E32" s="79"/>
    </row>
    <row r="33" spans="1:5" s="60" customFormat="1" ht="19.5" customHeight="1">
      <c r="A33" s="79" t="s">
        <v>1563</v>
      </c>
      <c r="B33" s="73">
        <v>4152</v>
      </c>
      <c r="C33" s="73"/>
      <c r="D33" s="74">
        <f t="shared" si="2"/>
        <v>0</v>
      </c>
      <c r="E33" s="79"/>
    </row>
    <row r="34" spans="1:5" s="60" customFormat="1" ht="19.5" customHeight="1">
      <c r="A34" s="79" t="s">
        <v>1564</v>
      </c>
      <c r="B34" s="73">
        <v>2067</v>
      </c>
      <c r="C34" s="73">
        <v>2329</v>
      </c>
      <c r="D34" s="74">
        <f t="shared" si="2"/>
        <v>112.68</v>
      </c>
      <c r="E34" s="79"/>
    </row>
    <row r="35" spans="1:5" s="60" customFormat="1" ht="19.5" customHeight="1">
      <c r="A35" s="79" t="s">
        <v>1565</v>
      </c>
      <c r="B35" s="73"/>
      <c r="C35" s="73">
        <v>1467</v>
      </c>
      <c r="D35" s="74"/>
      <c r="E35" s="79"/>
    </row>
    <row r="36" spans="1:5" s="60" customFormat="1" ht="19.5" customHeight="1">
      <c r="A36" s="79" t="s">
        <v>1566</v>
      </c>
      <c r="B36" s="73"/>
      <c r="C36" s="73">
        <v>1899</v>
      </c>
      <c r="D36" s="74"/>
      <c r="E36" s="79"/>
    </row>
    <row r="37" spans="1:5" s="60" customFormat="1" ht="19.5" customHeight="1">
      <c r="A37" s="79" t="s">
        <v>1567</v>
      </c>
      <c r="B37" s="73"/>
      <c r="C37" s="73">
        <v>1276</v>
      </c>
      <c r="D37" s="74"/>
      <c r="E37" s="79"/>
    </row>
    <row r="38" spans="1:5" s="60" customFormat="1" ht="19.5" customHeight="1">
      <c r="A38" s="79" t="s">
        <v>1568</v>
      </c>
      <c r="B38" s="73"/>
      <c r="C38" s="73">
        <v>1220</v>
      </c>
      <c r="D38" s="74"/>
      <c r="E38" s="79"/>
    </row>
    <row r="39" spans="1:5" s="60" customFormat="1" ht="19.5" customHeight="1">
      <c r="A39" s="79" t="s">
        <v>1569</v>
      </c>
      <c r="B39" s="73">
        <v>80</v>
      </c>
      <c r="C39" s="73">
        <v>15</v>
      </c>
      <c r="D39" s="74">
        <f>ROUND(C39/B39*100,2)</f>
        <v>18.75</v>
      </c>
      <c r="E39" s="79"/>
    </row>
    <row r="40" spans="1:5" s="60" customFormat="1" ht="19.5" customHeight="1">
      <c r="A40" s="79" t="s">
        <v>1570</v>
      </c>
      <c r="B40" s="73">
        <v>680</v>
      </c>
      <c r="C40" s="73">
        <v>849</v>
      </c>
      <c r="D40" s="74">
        <f aca="true" t="shared" si="3" ref="D40:D51">ROUND(C40/B40*100,2)</f>
        <v>124.85</v>
      </c>
      <c r="E40" s="79"/>
    </row>
    <row r="41" spans="1:5" s="60" customFormat="1" ht="19.5" customHeight="1">
      <c r="A41" s="79" t="s">
        <v>1571</v>
      </c>
      <c r="B41" s="73">
        <v>307</v>
      </c>
      <c r="C41" s="73">
        <v>495</v>
      </c>
      <c r="D41" s="74">
        <f t="shared" si="3"/>
        <v>161.24</v>
      </c>
      <c r="E41" s="79"/>
    </row>
    <row r="42" spans="1:5" s="60" customFormat="1" ht="19.5" customHeight="1">
      <c r="A42" s="79" t="s">
        <v>1572</v>
      </c>
      <c r="B42" s="73"/>
      <c r="C42" s="73">
        <v>2541</v>
      </c>
      <c r="D42" s="74"/>
      <c r="E42" s="79"/>
    </row>
    <row r="43" spans="1:5" s="60" customFormat="1" ht="19.5" customHeight="1">
      <c r="A43" s="79" t="s">
        <v>1573</v>
      </c>
      <c r="B43" s="73">
        <v>509</v>
      </c>
      <c r="C43" s="73">
        <v>476</v>
      </c>
      <c r="D43" s="74">
        <f t="shared" si="3"/>
        <v>93.52</v>
      </c>
      <c r="E43" s="79"/>
    </row>
    <row r="44" spans="1:5" s="60" customFormat="1" ht="19.5" customHeight="1">
      <c r="A44" s="79" t="s">
        <v>1574</v>
      </c>
      <c r="B44" s="73"/>
      <c r="C44" s="73">
        <v>3020</v>
      </c>
      <c r="D44" s="74"/>
      <c r="E44" s="79"/>
    </row>
    <row r="45" spans="1:5" s="60" customFormat="1" ht="19.5" customHeight="1">
      <c r="A45" s="79" t="s">
        <v>1575</v>
      </c>
      <c r="B45" s="73"/>
      <c r="C45" s="73">
        <v>539</v>
      </c>
      <c r="D45" s="74"/>
      <c r="E45" s="79"/>
    </row>
    <row r="46" spans="1:5" s="60" customFormat="1" ht="19.5" customHeight="1">
      <c r="A46" s="79" t="s">
        <v>1576</v>
      </c>
      <c r="B46" s="73"/>
      <c r="C46" s="73">
        <v>30350</v>
      </c>
      <c r="D46" s="74"/>
      <c r="E46" s="79"/>
    </row>
    <row r="47" spans="1:5" s="60" customFormat="1" ht="19.5" customHeight="1">
      <c r="A47" s="79" t="s">
        <v>1577</v>
      </c>
      <c r="B47" s="73">
        <v>1770</v>
      </c>
      <c r="C47" s="73">
        <v>1025</v>
      </c>
      <c r="D47" s="74">
        <f t="shared" si="3"/>
        <v>57.91</v>
      </c>
      <c r="E47" s="79"/>
    </row>
    <row r="48" spans="1:5" s="60" customFormat="1" ht="19.5" customHeight="1">
      <c r="A48" s="79" t="s">
        <v>1578</v>
      </c>
      <c r="B48" s="73">
        <v>1901</v>
      </c>
      <c r="C48" s="73">
        <v>423</v>
      </c>
      <c r="D48" s="74">
        <f t="shared" si="3"/>
        <v>22.25</v>
      </c>
      <c r="E48" s="79"/>
    </row>
    <row r="49" spans="1:5" s="60" customFormat="1" ht="19.5" customHeight="1">
      <c r="A49" s="79" t="s">
        <v>1579</v>
      </c>
      <c r="B49" s="73">
        <v>66</v>
      </c>
      <c r="C49" s="73">
        <v>66</v>
      </c>
      <c r="D49" s="74">
        <f t="shared" si="3"/>
        <v>100</v>
      </c>
      <c r="E49" s="79"/>
    </row>
    <row r="50" spans="1:5" s="60" customFormat="1" ht="30" customHeight="1">
      <c r="A50" s="80" t="s">
        <v>1580</v>
      </c>
      <c r="B50" s="73">
        <v>1020</v>
      </c>
      <c r="C50" s="73">
        <v>890</v>
      </c>
      <c r="D50" s="74">
        <f t="shared" si="3"/>
        <v>87.25</v>
      </c>
      <c r="E50" s="79"/>
    </row>
    <row r="51" spans="1:5" s="60" customFormat="1" ht="19.5" customHeight="1">
      <c r="A51" s="79" t="s">
        <v>1581</v>
      </c>
      <c r="B51" s="73">
        <v>13448</v>
      </c>
      <c r="C51" s="73">
        <v>13593</v>
      </c>
      <c r="D51" s="74">
        <f t="shared" si="3"/>
        <v>101.08</v>
      </c>
      <c r="E51" s="79"/>
    </row>
    <row r="52" spans="1:5" s="60" customFormat="1" ht="19.5" customHeight="1">
      <c r="A52" s="79" t="s">
        <v>1582</v>
      </c>
      <c r="B52" s="73"/>
      <c r="C52" s="73">
        <v>1214</v>
      </c>
      <c r="D52" s="74"/>
      <c r="E52" s="79"/>
    </row>
    <row r="53" spans="1:5" s="60" customFormat="1" ht="19.5" customHeight="1">
      <c r="A53" s="79" t="s">
        <v>1583</v>
      </c>
      <c r="B53" s="73"/>
      <c r="C53" s="73">
        <v>4145</v>
      </c>
      <c r="D53" s="74"/>
      <c r="E53" s="79"/>
    </row>
    <row r="54" spans="1:5" s="60" customFormat="1" ht="19.5" customHeight="1">
      <c r="A54" s="79" t="s">
        <v>1584</v>
      </c>
      <c r="B54" s="73"/>
      <c r="C54" s="73">
        <v>1839</v>
      </c>
      <c r="D54" s="74"/>
      <c r="E54" s="79"/>
    </row>
    <row r="55" spans="1:5" s="60" customFormat="1" ht="19.5" customHeight="1">
      <c r="A55" s="79" t="s">
        <v>1585</v>
      </c>
      <c r="B55" s="73"/>
      <c r="C55" s="73">
        <v>10122</v>
      </c>
      <c r="D55" s="74"/>
      <c r="E55" s="79"/>
    </row>
    <row r="56" spans="1:5" s="60" customFormat="1" ht="19.5" customHeight="1">
      <c r="A56" s="79" t="s">
        <v>1586</v>
      </c>
      <c r="B56" s="73"/>
      <c r="C56" s="73">
        <v>3153</v>
      </c>
      <c r="D56" s="74"/>
      <c r="E56" s="79"/>
    </row>
    <row r="57" spans="1:5" s="60" customFormat="1" ht="19.5" customHeight="1">
      <c r="A57" s="79" t="s">
        <v>1587</v>
      </c>
      <c r="B57" s="73">
        <v>41639</v>
      </c>
      <c r="C57" s="73">
        <v>2016</v>
      </c>
      <c r="D57" s="74">
        <f>ROUND(C57/B57*100,2)</f>
        <v>4.84</v>
      </c>
      <c r="E57" s="80"/>
    </row>
    <row r="58" spans="1:5" s="60" customFormat="1" ht="19.5" customHeight="1">
      <c r="A58" s="79" t="s">
        <v>1588</v>
      </c>
      <c r="B58" s="73">
        <v>270</v>
      </c>
      <c r="C58" s="73">
        <v>486</v>
      </c>
      <c r="D58" s="74">
        <f>ROUND(C58/B58*100,2)</f>
        <v>180</v>
      </c>
      <c r="E58" s="80"/>
    </row>
    <row r="59" spans="1:5" s="60" customFormat="1" ht="19.5" customHeight="1">
      <c r="A59" s="81" t="s">
        <v>1589</v>
      </c>
      <c r="B59" s="73"/>
      <c r="C59" s="73">
        <v>922</v>
      </c>
      <c r="D59" s="74"/>
      <c r="E59" s="80"/>
    </row>
    <row r="60" spans="1:5" s="60" customFormat="1" ht="21" customHeight="1">
      <c r="A60" s="82" t="s">
        <v>1590</v>
      </c>
      <c r="B60" s="30">
        <f>SUM(B61:B66)</f>
        <v>13560</v>
      </c>
      <c r="C60" s="30">
        <f>SUM(C61:C66)</f>
        <v>13560</v>
      </c>
      <c r="D60" s="68">
        <f aca="true" t="shared" si="4" ref="D60:D66">ROUND(C60/B60*100,2)</f>
        <v>100</v>
      </c>
      <c r="E60" s="68">
        <f>ROUND(C60/C5*100,2)</f>
        <v>2.21</v>
      </c>
    </row>
    <row r="61" spans="1:5" ht="21" customHeight="1">
      <c r="A61" s="79" t="s">
        <v>1591</v>
      </c>
      <c r="B61" s="37">
        <v>492</v>
      </c>
      <c r="C61" s="37">
        <v>492</v>
      </c>
      <c r="D61" s="74">
        <f t="shared" si="4"/>
        <v>100</v>
      </c>
      <c r="E61" s="83"/>
    </row>
    <row r="62" spans="1:5" ht="21" customHeight="1">
      <c r="A62" s="79" t="s">
        <v>1592</v>
      </c>
      <c r="B62" s="37">
        <v>2172</v>
      </c>
      <c r="C62" s="37">
        <v>2172</v>
      </c>
      <c r="D62" s="74">
        <f t="shared" si="4"/>
        <v>100</v>
      </c>
      <c r="E62" s="83"/>
    </row>
    <row r="63" spans="1:5" ht="21" customHeight="1">
      <c r="A63" s="79" t="s">
        <v>1593</v>
      </c>
      <c r="B63" s="37">
        <v>4776</v>
      </c>
      <c r="C63" s="37">
        <v>4776</v>
      </c>
      <c r="D63" s="74">
        <f t="shared" si="4"/>
        <v>100</v>
      </c>
      <c r="E63" s="83"/>
    </row>
    <row r="64" spans="1:5" ht="21" customHeight="1">
      <c r="A64" s="79" t="s">
        <v>1594</v>
      </c>
      <c r="B64" s="37">
        <v>59</v>
      </c>
      <c r="C64" s="37">
        <v>59</v>
      </c>
      <c r="D64" s="74">
        <f t="shared" si="4"/>
        <v>100</v>
      </c>
      <c r="E64" s="83"/>
    </row>
    <row r="65" spans="1:5" ht="21" customHeight="1">
      <c r="A65" s="79" t="s">
        <v>1595</v>
      </c>
      <c r="B65" s="37">
        <v>8803</v>
      </c>
      <c r="C65" s="37">
        <v>8803</v>
      </c>
      <c r="D65" s="74">
        <f t="shared" si="4"/>
        <v>100</v>
      </c>
      <c r="E65" s="83"/>
    </row>
    <row r="66" spans="1:5" ht="21" customHeight="1">
      <c r="A66" s="79" t="s">
        <v>1596</v>
      </c>
      <c r="B66" s="37">
        <v>-2742</v>
      </c>
      <c r="C66" s="37">
        <v>-2742</v>
      </c>
      <c r="D66" s="74">
        <f t="shared" si="4"/>
        <v>100</v>
      </c>
      <c r="E66" s="83"/>
    </row>
    <row r="67" spans="1:5" ht="53.25" customHeight="1">
      <c r="A67" s="84" t="s">
        <v>1597</v>
      </c>
      <c r="B67" s="84"/>
      <c r="C67" s="84"/>
      <c r="D67" s="84"/>
      <c r="E67" s="84"/>
    </row>
  </sheetData>
  <sheetProtection/>
  <mergeCells count="3">
    <mergeCell ref="A2:E2"/>
    <mergeCell ref="D3:E3"/>
    <mergeCell ref="A67:E67"/>
  </mergeCells>
  <printOptions/>
  <pageMargins left="0.75" right="0.75" top="1" bottom="1" header="0.51" footer="0.51"/>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indexed="16"/>
    <pageSetUpPr fitToPage="1"/>
  </sheetPr>
  <dimension ref="A1:B18"/>
  <sheetViews>
    <sheetView tabSelected="1" zoomScaleSheetLayoutView="100" workbookViewId="0" topLeftCell="A1">
      <selection activeCell="A2" sqref="A2:B2"/>
    </sheetView>
  </sheetViews>
  <sheetFormatPr defaultColWidth="9.00390625" defaultRowHeight="13.5"/>
  <cols>
    <col min="1" max="1" width="44.625" style="48" customWidth="1"/>
    <col min="2" max="2" width="42.125" style="48" customWidth="1"/>
    <col min="3" max="16384" width="9.00390625" style="48" customWidth="1"/>
  </cols>
  <sheetData>
    <row r="1" ht="36" customHeight="1">
      <c r="A1" s="49" t="s">
        <v>1598</v>
      </c>
    </row>
    <row r="2" spans="1:2" ht="33" customHeight="1">
      <c r="A2" s="50" t="s">
        <v>1599</v>
      </c>
      <c r="B2" s="50"/>
    </row>
    <row r="3" spans="1:2" ht="16.5" customHeight="1">
      <c r="A3" s="51"/>
      <c r="B3" s="51"/>
    </row>
    <row r="4" ht="25.5" customHeight="1">
      <c r="B4" s="52" t="s">
        <v>1600</v>
      </c>
    </row>
    <row r="5" spans="1:2" s="47" customFormat="1" ht="42" customHeight="1">
      <c r="A5" s="53" t="s">
        <v>1601</v>
      </c>
      <c r="B5" s="53" t="s">
        <v>12</v>
      </c>
    </row>
    <row r="6" spans="1:2" ht="42" customHeight="1">
      <c r="A6" s="54" t="s">
        <v>1602</v>
      </c>
      <c r="B6" s="55">
        <f>SUM(B7:B9)</f>
        <v>330060</v>
      </c>
    </row>
    <row r="7" spans="1:2" ht="42" customHeight="1">
      <c r="A7" s="56" t="s">
        <v>1603</v>
      </c>
      <c r="B7" s="57">
        <v>11061</v>
      </c>
    </row>
    <row r="8" spans="1:2" ht="42" customHeight="1">
      <c r="A8" s="58" t="s">
        <v>1604</v>
      </c>
      <c r="B8" s="57">
        <v>294685</v>
      </c>
    </row>
    <row r="9" spans="1:2" ht="42" customHeight="1">
      <c r="A9" s="58" t="s">
        <v>1605</v>
      </c>
      <c r="B9" s="57">
        <v>24314</v>
      </c>
    </row>
    <row r="10" spans="1:2" ht="42" customHeight="1">
      <c r="A10" s="54" t="s">
        <v>1606</v>
      </c>
      <c r="B10" s="55">
        <f>SUM(B11:B13)</f>
        <v>277343</v>
      </c>
    </row>
    <row r="11" spans="1:2" ht="42" customHeight="1">
      <c r="A11" s="56" t="s">
        <v>1603</v>
      </c>
      <c r="B11" s="57">
        <v>2499</v>
      </c>
    </row>
    <row r="12" spans="1:2" ht="42" customHeight="1">
      <c r="A12" s="58" t="s">
        <v>1604</v>
      </c>
      <c r="B12" s="57">
        <v>214030</v>
      </c>
    </row>
    <row r="13" spans="1:2" ht="42" customHeight="1">
      <c r="A13" s="58" t="s">
        <v>1605</v>
      </c>
      <c r="B13" s="57">
        <v>60814</v>
      </c>
    </row>
    <row r="14" spans="1:2" ht="42" customHeight="1">
      <c r="A14" s="59" t="s">
        <v>1607</v>
      </c>
      <c r="B14" s="55">
        <f>SUM(B15:B17)</f>
        <v>6407</v>
      </c>
    </row>
    <row r="15" spans="1:2" ht="42" customHeight="1">
      <c r="A15" s="56" t="s">
        <v>1603</v>
      </c>
      <c r="B15" s="57"/>
    </row>
    <row r="16" spans="1:2" ht="42" customHeight="1">
      <c r="A16" s="58" t="s">
        <v>1604</v>
      </c>
      <c r="B16" s="57">
        <v>3217</v>
      </c>
    </row>
    <row r="17" spans="1:2" ht="42" customHeight="1">
      <c r="A17" s="58" t="s">
        <v>1605</v>
      </c>
      <c r="B17" s="57">
        <v>3190</v>
      </c>
    </row>
    <row r="18" spans="1:2" ht="42" customHeight="1">
      <c r="A18" s="53" t="s">
        <v>1201</v>
      </c>
      <c r="B18" s="55">
        <f>B14+B10+B6</f>
        <v>613810</v>
      </c>
    </row>
  </sheetData>
  <sheetProtection/>
  <mergeCells count="1">
    <mergeCell ref="A2:B2"/>
  </mergeCells>
  <printOptions/>
  <pageMargins left="0.75" right="0.75" top="1" bottom="1" header="0.51" footer="0.51"/>
  <pageSetup fitToHeight="1"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sheetPr>
    <tabColor indexed="16"/>
  </sheetPr>
  <dimension ref="A1:G29"/>
  <sheetViews>
    <sheetView zoomScaleSheetLayoutView="100" workbookViewId="0" topLeftCell="A1">
      <selection activeCell="A2" sqref="A2:G2"/>
    </sheetView>
  </sheetViews>
  <sheetFormatPr defaultColWidth="9.00390625" defaultRowHeight="13.5"/>
  <cols>
    <col min="1" max="1" width="27.625" style="0" customWidth="1"/>
    <col min="2" max="2" width="11.625" style="480" customWidth="1"/>
    <col min="3" max="3" width="12.50390625" style="480" customWidth="1"/>
    <col min="4" max="4" width="10.375" style="480" customWidth="1"/>
    <col min="5" max="5" width="12.50390625" style="481" customWidth="1"/>
    <col min="6" max="6" width="10.625" style="481" hidden="1" customWidth="1"/>
    <col min="7" max="7" width="12.50390625" style="482" customWidth="1"/>
  </cols>
  <sheetData>
    <row r="1" spans="1:2" ht="21" customHeight="1">
      <c r="A1" s="483" t="s">
        <v>6</v>
      </c>
      <c r="B1" s="484"/>
    </row>
    <row r="2" spans="1:7" s="478" customFormat="1" ht="27.75" customHeight="1">
      <c r="A2" s="140" t="s">
        <v>7</v>
      </c>
      <c r="B2" s="140"/>
      <c r="C2" s="140"/>
      <c r="D2" s="140"/>
      <c r="E2" s="140"/>
      <c r="F2" s="140"/>
      <c r="G2" s="140"/>
    </row>
    <row r="3" ht="21" customHeight="1">
      <c r="G3" s="485" t="s">
        <v>8</v>
      </c>
    </row>
    <row r="4" spans="1:7" ht="25.5" customHeight="1">
      <c r="A4" s="486" t="s">
        <v>9</v>
      </c>
      <c r="B4" s="487" t="s">
        <v>10</v>
      </c>
      <c r="C4" s="487" t="s">
        <v>11</v>
      </c>
      <c r="D4" s="487" t="s">
        <v>12</v>
      </c>
      <c r="E4" s="488" t="s">
        <v>13</v>
      </c>
      <c r="F4" s="489" t="s">
        <v>14</v>
      </c>
      <c r="G4" s="488" t="s">
        <v>15</v>
      </c>
    </row>
    <row r="5" spans="1:7" ht="27" customHeight="1">
      <c r="A5" s="165" t="s">
        <v>16</v>
      </c>
      <c r="B5" s="168">
        <f aca="true" t="shared" si="0" ref="B5:F5">B6+B22</f>
        <v>465312</v>
      </c>
      <c r="C5" s="168">
        <f t="shared" si="0"/>
        <v>475341</v>
      </c>
      <c r="D5" s="168">
        <f t="shared" si="0"/>
        <v>476651</v>
      </c>
      <c r="E5" s="490">
        <f aca="true" t="shared" si="1" ref="E5:E20">D5/C5*100</f>
        <v>100.27559162790503</v>
      </c>
      <c r="F5" s="491">
        <f t="shared" si="0"/>
        <v>454580</v>
      </c>
      <c r="G5" s="490">
        <f aca="true" t="shared" si="2" ref="G5:G20">(D5-F5)/F5*100</f>
        <v>4.855251000923929</v>
      </c>
    </row>
    <row r="6" spans="1:7" ht="27" customHeight="1">
      <c r="A6" s="432" t="s">
        <v>17</v>
      </c>
      <c r="B6" s="168">
        <f aca="true" t="shared" si="3" ref="B6:F6">SUM(B7:B21)</f>
        <v>284386</v>
      </c>
      <c r="C6" s="168">
        <f t="shared" si="3"/>
        <v>282656</v>
      </c>
      <c r="D6" s="492">
        <f t="shared" si="3"/>
        <v>262026</v>
      </c>
      <c r="E6" s="490">
        <f t="shared" si="1"/>
        <v>92.70137552360467</v>
      </c>
      <c r="F6" s="493">
        <f t="shared" si="3"/>
        <v>265456</v>
      </c>
      <c r="G6" s="490">
        <f t="shared" si="2"/>
        <v>-1.2921162075824242</v>
      </c>
    </row>
    <row r="7" spans="1:7" ht="27" customHeight="1">
      <c r="A7" s="433" t="s">
        <v>18</v>
      </c>
      <c r="B7" s="171">
        <v>94620</v>
      </c>
      <c r="C7" s="171">
        <v>87771</v>
      </c>
      <c r="D7" s="171">
        <v>76113</v>
      </c>
      <c r="E7" s="494">
        <f t="shared" si="1"/>
        <v>86.71770858256144</v>
      </c>
      <c r="F7" s="495">
        <v>83321</v>
      </c>
      <c r="G7" s="494">
        <f t="shared" si="2"/>
        <v>-8.650880330288883</v>
      </c>
    </row>
    <row r="8" spans="1:7" ht="27" customHeight="1">
      <c r="A8" s="422" t="s">
        <v>19</v>
      </c>
      <c r="B8" s="171"/>
      <c r="C8" s="171"/>
      <c r="D8" s="171"/>
      <c r="E8" s="494"/>
      <c r="F8" s="495">
        <v>617</v>
      </c>
      <c r="G8" s="494">
        <f t="shared" si="2"/>
        <v>-100</v>
      </c>
    </row>
    <row r="9" spans="1:7" ht="27" customHeight="1">
      <c r="A9" s="433" t="s">
        <v>20</v>
      </c>
      <c r="B9" s="171">
        <v>23785</v>
      </c>
      <c r="C9" s="171">
        <v>23084</v>
      </c>
      <c r="D9" s="171">
        <v>21931</v>
      </c>
      <c r="E9" s="494">
        <f t="shared" si="1"/>
        <v>95.00519840582221</v>
      </c>
      <c r="F9" s="495">
        <v>21804</v>
      </c>
      <c r="G9" s="494">
        <f t="shared" si="2"/>
        <v>0.582461933590167</v>
      </c>
    </row>
    <row r="10" spans="1:7" ht="27" customHeight="1">
      <c r="A10" s="433" t="s">
        <v>21</v>
      </c>
      <c r="B10" s="171">
        <v>12905</v>
      </c>
      <c r="C10" s="171">
        <v>9717</v>
      </c>
      <c r="D10" s="171">
        <v>6672</v>
      </c>
      <c r="E10" s="494">
        <f t="shared" si="1"/>
        <v>68.66316764433466</v>
      </c>
      <c r="F10" s="495">
        <v>12507</v>
      </c>
      <c r="G10" s="494">
        <f t="shared" si="2"/>
        <v>-46.65387383065484</v>
      </c>
    </row>
    <row r="11" spans="1:7" ht="27" customHeight="1">
      <c r="A11" s="433" t="s">
        <v>22</v>
      </c>
      <c r="B11" s="171">
        <v>4453</v>
      </c>
      <c r="C11" s="171">
        <v>4349</v>
      </c>
      <c r="D11" s="171">
        <v>3488</v>
      </c>
      <c r="E11" s="494">
        <f t="shared" si="1"/>
        <v>80.20234536675098</v>
      </c>
      <c r="F11" s="495">
        <v>3979</v>
      </c>
      <c r="G11" s="494">
        <f t="shared" si="2"/>
        <v>-12.339783865292787</v>
      </c>
    </row>
    <row r="12" spans="1:7" ht="27" customHeight="1">
      <c r="A12" s="433" t="s">
        <v>23</v>
      </c>
      <c r="B12" s="171">
        <v>19375</v>
      </c>
      <c r="C12" s="171">
        <v>18621</v>
      </c>
      <c r="D12" s="171">
        <v>15865</v>
      </c>
      <c r="E12" s="494">
        <f t="shared" si="1"/>
        <v>85.19950593416036</v>
      </c>
      <c r="F12" s="495">
        <v>17643</v>
      </c>
      <c r="G12" s="494">
        <f t="shared" si="2"/>
        <v>-10.077651193107748</v>
      </c>
    </row>
    <row r="13" spans="1:7" ht="27" customHeight="1">
      <c r="A13" s="433" t="s">
        <v>24</v>
      </c>
      <c r="B13" s="171">
        <v>6720</v>
      </c>
      <c r="C13" s="171">
        <v>6297</v>
      </c>
      <c r="D13" s="171">
        <v>4854</v>
      </c>
      <c r="E13" s="494">
        <f t="shared" si="1"/>
        <v>77.08432586946165</v>
      </c>
      <c r="F13" s="495">
        <v>4458</v>
      </c>
      <c r="G13" s="494">
        <f t="shared" si="2"/>
        <v>8.882907133243608</v>
      </c>
    </row>
    <row r="14" spans="1:7" ht="27" customHeight="1">
      <c r="A14" s="433" t="s">
        <v>25</v>
      </c>
      <c r="B14" s="171">
        <v>5000</v>
      </c>
      <c r="C14" s="171">
        <v>5770</v>
      </c>
      <c r="D14" s="171">
        <v>4663</v>
      </c>
      <c r="E14" s="494">
        <f t="shared" si="1"/>
        <v>80.81455805892548</v>
      </c>
      <c r="F14" s="495">
        <v>4065</v>
      </c>
      <c r="G14" s="494">
        <f t="shared" si="2"/>
        <v>14.710947109471096</v>
      </c>
    </row>
    <row r="15" spans="1:7" ht="27" customHeight="1">
      <c r="A15" s="433" t="s">
        <v>26</v>
      </c>
      <c r="B15" s="171">
        <v>5260</v>
      </c>
      <c r="C15" s="171">
        <v>6632</v>
      </c>
      <c r="D15" s="171">
        <v>7845</v>
      </c>
      <c r="E15" s="494">
        <f t="shared" si="1"/>
        <v>118.29010856453559</v>
      </c>
      <c r="F15" s="495">
        <v>4967</v>
      </c>
      <c r="G15" s="494">
        <f t="shared" si="2"/>
        <v>57.942419971813976</v>
      </c>
    </row>
    <row r="16" spans="1:7" ht="27" customHeight="1">
      <c r="A16" s="433" t="s">
        <v>27</v>
      </c>
      <c r="B16" s="171">
        <v>26010</v>
      </c>
      <c r="C16" s="171">
        <v>29907</v>
      </c>
      <c r="D16" s="171">
        <v>31370</v>
      </c>
      <c r="E16" s="494">
        <f t="shared" si="1"/>
        <v>104.89183134383255</v>
      </c>
      <c r="F16" s="495">
        <v>24283</v>
      </c>
      <c r="G16" s="494">
        <f t="shared" si="2"/>
        <v>29.1850265617922</v>
      </c>
    </row>
    <row r="17" spans="1:7" ht="27" customHeight="1">
      <c r="A17" s="433" t="s">
        <v>28</v>
      </c>
      <c r="B17" s="171">
        <v>6925</v>
      </c>
      <c r="C17" s="171">
        <v>7823</v>
      </c>
      <c r="D17" s="171">
        <v>7542</v>
      </c>
      <c r="E17" s="494">
        <f t="shared" si="1"/>
        <v>96.40802761089097</v>
      </c>
      <c r="F17" s="495">
        <v>6950</v>
      </c>
      <c r="G17" s="494">
        <f t="shared" si="2"/>
        <v>8.51798561151079</v>
      </c>
    </row>
    <row r="18" spans="1:7" ht="27" customHeight="1">
      <c r="A18" s="433" t="s">
        <v>29</v>
      </c>
      <c r="B18" s="171">
        <v>31490</v>
      </c>
      <c r="C18" s="171">
        <v>26621</v>
      </c>
      <c r="D18" s="171">
        <v>19154</v>
      </c>
      <c r="E18" s="494">
        <f t="shared" si="1"/>
        <v>71.9507156004658</v>
      </c>
      <c r="F18" s="495">
        <v>38204</v>
      </c>
      <c r="G18" s="494">
        <f t="shared" si="2"/>
        <v>-49.86388859805256</v>
      </c>
    </row>
    <row r="19" spans="1:7" ht="27" customHeight="1">
      <c r="A19" s="433" t="s">
        <v>30</v>
      </c>
      <c r="B19" s="171">
        <v>46991</v>
      </c>
      <c r="C19" s="171">
        <v>55308</v>
      </c>
      <c r="D19" s="171">
        <v>61965</v>
      </c>
      <c r="E19" s="494">
        <f t="shared" si="1"/>
        <v>112.0362334562812</v>
      </c>
      <c r="F19" s="495">
        <v>42220</v>
      </c>
      <c r="G19" s="494">
        <f t="shared" si="2"/>
        <v>46.766935101847466</v>
      </c>
    </row>
    <row r="20" spans="1:7" ht="27" customHeight="1">
      <c r="A20" s="433" t="s">
        <v>31</v>
      </c>
      <c r="B20" s="171">
        <v>852</v>
      </c>
      <c r="C20" s="171">
        <v>756</v>
      </c>
      <c r="D20" s="171">
        <v>486</v>
      </c>
      <c r="E20" s="494">
        <f t="shared" si="1"/>
        <v>64.28571428571429</v>
      </c>
      <c r="F20" s="495">
        <v>438</v>
      </c>
      <c r="G20" s="490">
        <f t="shared" si="2"/>
        <v>10.95890410958904</v>
      </c>
    </row>
    <row r="21" spans="1:7" s="479" customFormat="1" ht="27" customHeight="1">
      <c r="A21" s="433" t="s">
        <v>32</v>
      </c>
      <c r="B21" s="171"/>
      <c r="C21" s="171"/>
      <c r="D21" s="171">
        <v>78</v>
      </c>
      <c r="E21" s="494"/>
      <c r="F21" s="495"/>
      <c r="G21" s="490"/>
    </row>
    <row r="22" spans="1:7" ht="27" customHeight="1">
      <c r="A22" s="432" t="s">
        <v>33</v>
      </c>
      <c r="B22" s="168">
        <f aca="true" t="shared" si="4" ref="B22:F22">SUM(B23:B29)</f>
        <v>180926</v>
      </c>
      <c r="C22" s="168">
        <f t="shared" si="4"/>
        <v>192685</v>
      </c>
      <c r="D22" s="168">
        <f t="shared" si="4"/>
        <v>214625</v>
      </c>
      <c r="E22" s="490">
        <f aca="true" t="shared" si="5" ref="E22:E29">D22/C22*100</f>
        <v>111.38645976593922</v>
      </c>
      <c r="F22" s="493">
        <f t="shared" si="4"/>
        <v>189124</v>
      </c>
      <c r="G22" s="490">
        <f aca="true" t="shared" si="6" ref="G22:G29">(D22-F22)/F22*100</f>
        <v>13.48374611366088</v>
      </c>
    </row>
    <row r="23" spans="1:7" ht="27" customHeight="1">
      <c r="A23" s="433" t="s">
        <v>34</v>
      </c>
      <c r="B23" s="171">
        <v>38530</v>
      </c>
      <c r="C23" s="171">
        <v>32531</v>
      </c>
      <c r="D23" s="171">
        <v>28450</v>
      </c>
      <c r="E23" s="494">
        <f t="shared" si="5"/>
        <v>87.45504288217393</v>
      </c>
      <c r="F23" s="495">
        <v>37334</v>
      </c>
      <c r="G23" s="494">
        <f t="shared" si="6"/>
        <v>-23.796003642792094</v>
      </c>
    </row>
    <row r="24" spans="1:7" ht="27" customHeight="1">
      <c r="A24" s="433" t="s">
        <v>35</v>
      </c>
      <c r="B24" s="171">
        <v>51464</v>
      </c>
      <c r="C24" s="171">
        <v>52619</v>
      </c>
      <c r="D24" s="171">
        <v>64218</v>
      </c>
      <c r="E24" s="494">
        <f t="shared" si="5"/>
        <v>122.04336836503924</v>
      </c>
      <c r="F24" s="495">
        <v>53730</v>
      </c>
      <c r="G24" s="494">
        <f t="shared" si="6"/>
        <v>19.519821328866556</v>
      </c>
    </row>
    <row r="25" spans="1:7" ht="27" customHeight="1">
      <c r="A25" s="433" t="s">
        <v>36</v>
      </c>
      <c r="B25" s="171">
        <v>28112</v>
      </c>
      <c r="C25" s="171">
        <v>31431</v>
      </c>
      <c r="D25" s="171">
        <v>28421</v>
      </c>
      <c r="E25" s="494">
        <f t="shared" si="5"/>
        <v>90.42346727752856</v>
      </c>
      <c r="F25" s="495">
        <v>25574</v>
      </c>
      <c r="G25" s="494">
        <f t="shared" si="6"/>
        <v>11.13240009384531</v>
      </c>
    </row>
    <row r="26" spans="1:7" ht="27" customHeight="1">
      <c r="A26" s="433" t="s">
        <v>37</v>
      </c>
      <c r="B26" s="171">
        <v>37945</v>
      </c>
      <c r="C26" s="171">
        <v>32225</v>
      </c>
      <c r="D26" s="171">
        <v>37147</v>
      </c>
      <c r="E26" s="494">
        <f t="shared" si="5"/>
        <v>115.27385570209465</v>
      </c>
      <c r="F26" s="495">
        <v>21601</v>
      </c>
      <c r="G26" s="494">
        <f t="shared" si="6"/>
        <v>71.96889032915142</v>
      </c>
    </row>
    <row r="27" spans="1:7" ht="27" customHeight="1">
      <c r="A27" s="433" t="s">
        <v>38</v>
      </c>
      <c r="B27" s="171">
        <v>1000</v>
      </c>
      <c r="C27" s="171">
        <v>1232</v>
      </c>
      <c r="D27" s="171">
        <v>3490</v>
      </c>
      <c r="E27" s="496">
        <f t="shared" si="5"/>
        <v>283.2792207792208</v>
      </c>
      <c r="F27" s="495">
        <v>5448</v>
      </c>
      <c r="G27" s="494">
        <f t="shared" si="6"/>
        <v>-35.93979441997063</v>
      </c>
    </row>
    <row r="28" spans="1:7" ht="27" customHeight="1">
      <c r="A28" s="433" t="s">
        <v>39</v>
      </c>
      <c r="B28" s="171">
        <v>2390</v>
      </c>
      <c r="C28" s="171">
        <v>2410</v>
      </c>
      <c r="D28" s="171">
        <v>2652</v>
      </c>
      <c r="E28" s="494">
        <f t="shared" si="5"/>
        <v>110.04149377593362</v>
      </c>
      <c r="F28" s="495">
        <v>1539</v>
      </c>
      <c r="G28" s="494">
        <f t="shared" si="6"/>
        <v>72.31968810916179</v>
      </c>
    </row>
    <row r="29" spans="1:7" ht="27" customHeight="1">
      <c r="A29" s="433" t="s">
        <v>40</v>
      </c>
      <c r="B29" s="171">
        <v>21485</v>
      </c>
      <c r="C29" s="171">
        <v>40237</v>
      </c>
      <c r="D29" s="171">
        <v>50247</v>
      </c>
      <c r="E29" s="494">
        <f t="shared" si="5"/>
        <v>124.87760021870417</v>
      </c>
      <c r="F29" s="495">
        <v>43898</v>
      </c>
      <c r="G29" s="494">
        <f t="shared" si="6"/>
        <v>14.46307348854162</v>
      </c>
    </row>
  </sheetData>
  <sheetProtection/>
  <mergeCells count="1">
    <mergeCell ref="A2:G2"/>
  </mergeCells>
  <printOptions/>
  <pageMargins left="0.75" right="0.59" top="0.83" bottom="0.7" header="0.51" footer="0.51"/>
  <pageSetup horizontalDpi="600" verticalDpi="600" orientation="portrait" paperSize="9"/>
  <headerFooter alignWithMargins="0">
    <oddFooter>&amp;L&amp;"Times New Roman"&amp;12- 30 -</oddFooter>
  </headerFooter>
</worksheet>
</file>

<file path=xl/worksheets/sheet30.xml><?xml version="1.0" encoding="utf-8"?>
<worksheet xmlns="http://schemas.openxmlformats.org/spreadsheetml/2006/main" xmlns:r="http://schemas.openxmlformats.org/officeDocument/2006/relationships">
  <sheetPr>
    <tabColor indexed="16"/>
    <pageSetUpPr fitToPage="1"/>
  </sheetPr>
  <dimension ref="A1:F36"/>
  <sheetViews>
    <sheetView zoomScaleSheetLayoutView="100" workbookViewId="0" topLeftCell="A1">
      <selection activeCell="A2" sqref="A2:F2"/>
    </sheetView>
  </sheetViews>
  <sheetFormatPr defaultColWidth="35.00390625" defaultRowHeight="13.5"/>
  <cols>
    <col min="1" max="1" width="29.00390625" style="19" customWidth="1"/>
    <col min="2" max="2" width="10.50390625" style="20" customWidth="1"/>
    <col min="3" max="3" width="12.50390625" style="20" customWidth="1"/>
    <col min="4" max="4" width="11.00390625" style="18" customWidth="1"/>
    <col min="5" max="5" width="14.00390625" style="19" customWidth="1"/>
    <col min="6" max="6" width="10.125" style="19" customWidth="1"/>
    <col min="7" max="252" width="35.00390625" style="19" customWidth="1"/>
    <col min="253" max="16384" width="35.00390625" style="18" customWidth="1"/>
  </cols>
  <sheetData>
    <row r="1" spans="1:3" s="18" customFormat="1" ht="19.5" customHeight="1">
      <c r="A1" s="6" t="s">
        <v>1608</v>
      </c>
      <c r="B1" s="21"/>
      <c r="C1" s="21"/>
    </row>
    <row r="2" spans="1:6" s="18" customFormat="1" ht="27" customHeight="1">
      <c r="A2" s="22" t="s">
        <v>1609</v>
      </c>
      <c r="B2" s="22"/>
      <c r="C2" s="22"/>
      <c r="D2" s="22"/>
      <c r="E2" s="22"/>
      <c r="F2" s="22"/>
    </row>
    <row r="3" spans="1:6" s="18" customFormat="1" ht="20.25" customHeight="1">
      <c r="A3" s="23"/>
      <c r="B3" s="23"/>
      <c r="C3" s="23"/>
      <c r="E3" s="24" t="s">
        <v>8</v>
      </c>
      <c r="F3" s="24"/>
    </row>
    <row r="4" spans="1:6" s="18" customFormat="1" ht="21.75" customHeight="1">
      <c r="A4" s="25" t="s">
        <v>1610</v>
      </c>
      <c r="B4" s="25" t="s">
        <v>1611</v>
      </c>
      <c r="C4" s="25" t="s">
        <v>11</v>
      </c>
      <c r="D4" s="26" t="s">
        <v>12</v>
      </c>
      <c r="E4" s="27" t="s">
        <v>13</v>
      </c>
      <c r="F4" s="28" t="s">
        <v>1536</v>
      </c>
    </row>
    <row r="5" spans="1:6" s="18" customFormat="1" ht="18.75" customHeight="1">
      <c r="A5" s="29" t="s">
        <v>1201</v>
      </c>
      <c r="B5" s="30">
        <f>B6+B11+B22+B26+B30+B35</f>
        <v>271877</v>
      </c>
      <c r="C5" s="30">
        <f>C6+C11+C22+C26+C30+C35</f>
        <v>299517</v>
      </c>
      <c r="D5" s="30">
        <f>D6+D11+D22+D26+D30+D35</f>
        <v>298814</v>
      </c>
      <c r="E5" s="31">
        <f>ROUND(D5/C5*100,2)</f>
        <v>99.77</v>
      </c>
      <c r="F5" s="32"/>
    </row>
    <row r="6" spans="1:6" s="18" customFormat="1" ht="18.75" customHeight="1">
      <c r="A6" s="33" t="s">
        <v>1612</v>
      </c>
      <c r="B6" s="30">
        <f>SUM(B7:B10)</f>
        <v>73802</v>
      </c>
      <c r="C6" s="34">
        <f>SUM(C7:C10)</f>
        <v>108422</v>
      </c>
      <c r="D6" s="30">
        <f>SUM(D7:D10)</f>
        <v>108311</v>
      </c>
      <c r="E6" s="35">
        <f aca="true" t="shared" si="0" ref="E6:E34">ROUND(D6/C6*100,2)</f>
        <v>99.9</v>
      </c>
      <c r="F6" s="31">
        <f>ROUND(D6/D5*100,2)</f>
        <v>36.25</v>
      </c>
    </row>
    <row r="7" spans="1:6" s="18" customFormat="1" ht="18.75" customHeight="1">
      <c r="A7" s="36" t="s">
        <v>1613</v>
      </c>
      <c r="B7" s="37">
        <v>30485</v>
      </c>
      <c r="C7" s="38">
        <v>64335</v>
      </c>
      <c r="D7" s="37">
        <v>64224</v>
      </c>
      <c r="E7" s="35">
        <f t="shared" si="0"/>
        <v>99.83</v>
      </c>
      <c r="F7" s="32"/>
    </row>
    <row r="8" spans="1:6" s="18" customFormat="1" ht="18.75" customHeight="1">
      <c r="A8" s="36" t="s">
        <v>1614</v>
      </c>
      <c r="B8" s="37">
        <v>9255</v>
      </c>
      <c r="C8" s="38">
        <v>16129</v>
      </c>
      <c r="D8" s="37">
        <v>16129</v>
      </c>
      <c r="E8" s="35">
        <f t="shared" si="0"/>
        <v>100</v>
      </c>
      <c r="F8" s="32"/>
    </row>
    <row r="9" spans="1:6" s="18" customFormat="1" ht="18.75" customHeight="1">
      <c r="A9" s="36" t="s">
        <v>788</v>
      </c>
      <c r="B9" s="37">
        <v>3295</v>
      </c>
      <c r="C9" s="38">
        <v>6872</v>
      </c>
      <c r="D9" s="37">
        <v>6872</v>
      </c>
      <c r="E9" s="35">
        <f t="shared" si="0"/>
        <v>100</v>
      </c>
      <c r="F9" s="32"/>
    </row>
    <row r="10" spans="1:6" s="18" customFormat="1" ht="18.75" customHeight="1">
      <c r="A10" s="36" t="s">
        <v>1615</v>
      </c>
      <c r="B10" s="37">
        <v>30767</v>
      </c>
      <c r="C10" s="38">
        <v>21086</v>
      </c>
      <c r="D10" s="37">
        <v>21086</v>
      </c>
      <c r="E10" s="35">
        <f t="shared" si="0"/>
        <v>100</v>
      </c>
      <c r="F10" s="32"/>
    </row>
    <row r="11" spans="1:6" s="18" customFormat="1" ht="18.75" customHeight="1">
      <c r="A11" s="33" t="s">
        <v>1616</v>
      </c>
      <c r="B11" s="30">
        <f>SUM(B12:B21)</f>
        <v>15003</v>
      </c>
      <c r="C11" s="30">
        <f>SUM(C12:C21)</f>
        <v>99374</v>
      </c>
      <c r="D11" s="30">
        <f>SUM(D12:D21)</f>
        <v>98836</v>
      </c>
      <c r="E11" s="31">
        <f t="shared" si="0"/>
        <v>99.46</v>
      </c>
      <c r="F11" s="31">
        <f>ROUND(D11/D5*100,2)</f>
        <v>33.08</v>
      </c>
    </row>
    <row r="12" spans="1:6" s="18" customFormat="1" ht="18.75" customHeight="1">
      <c r="A12" s="39" t="s">
        <v>1617</v>
      </c>
      <c r="B12" s="37">
        <v>9517</v>
      </c>
      <c r="C12" s="37">
        <v>48230</v>
      </c>
      <c r="D12" s="37">
        <v>48230</v>
      </c>
      <c r="E12" s="35">
        <f t="shared" si="0"/>
        <v>100</v>
      </c>
      <c r="F12" s="32"/>
    </row>
    <row r="13" spans="1:6" s="18" customFormat="1" ht="18.75" customHeight="1">
      <c r="A13" s="39" t="s">
        <v>1618</v>
      </c>
      <c r="B13" s="37">
        <v>433</v>
      </c>
      <c r="C13" s="37">
        <v>2441</v>
      </c>
      <c r="D13" s="37">
        <v>2340</v>
      </c>
      <c r="E13" s="35">
        <f t="shared" si="0"/>
        <v>95.86</v>
      </c>
      <c r="F13" s="32"/>
    </row>
    <row r="14" spans="1:6" s="18" customFormat="1" ht="18.75" customHeight="1">
      <c r="A14" s="39" t="s">
        <v>1619</v>
      </c>
      <c r="B14" s="37">
        <v>80</v>
      </c>
      <c r="C14" s="37">
        <v>2178</v>
      </c>
      <c r="D14" s="37">
        <v>2170</v>
      </c>
      <c r="E14" s="35">
        <f t="shared" si="0"/>
        <v>99.63</v>
      </c>
      <c r="F14" s="32"/>
    </row>
    <row r="15" spans="1:6" s="18" customFormat="1" ht="18.75" customHeight="1">
      <c r="A15" s="39" t="s">
        <v>1620</v>
      </c>
      <c r="B15" s="37">
        <v>43</v>
      </c>
      <c r="C15" s="37">
        <v>3980</v>
      </c>
      <c r="D15" s="37">
        <v>3826</v>
      </c>
      <c r="E15" s="35">
        <f t="shared" si="0"/>
        <v>96.13</v>
      </c>
      <c r="F15" s="32"/>
    </row>
    <row r="16" spans="1:6" s="18" customFormat="1" ht="18.75" customHeight="1">
      <c r="A16" s="39" t="s">
        <v>1621</v>
      </c>
      <c r="B16" s="37">
        <v>351</v>
      </c>
      <c r="C16" s="37">
        <v>9988</v>
      </c>
      <c r="D16" s="37">
        <v>9956</v>
      </c>
      <c r="E16" s="35">
        <f t="shared" si="0"/>
        <v>99.68</v>
      </c>
      <c r="F16" s="32"/>
    </row>
    <row r="17" spans="1:6" s="18" customFormat="1" ht="18.75" customHeight="1">
      <c r="A17" s="39" t="s">
        <v>1622</v>
      </c>
      <c r="B17" s="37">
        <v>185</v>
      </c>
      <c r="C17" s="37">
        <v>420</v>
      </c>
      <c r="D17" s="37">
        <v>420</v>
      </c>
      <c r="E17" s="35">
        <f t="shared" si="0"/>
        <v>100</v>
      </c>
      <c r="F17" s="32"/>
    </row>
    <row r="18" spans="1:6" s="18" customFormat="1" ht="18.75" customHeight="1">
      <c r="A18" s="39" t="s">
        <v>1623</v>
      </c>
      <c r="B18" s="37">
        <v>152</v>
      </c>
      <c r="C18" s="37">
        <v>100</v>
      </c>
      <c r="D18" s="37">
        <v>100</v>
      </c>
      <c r="E18" s="35">
        <f t="shared" si="0"/>
        <v>100</v>
      </c>
      <c r="F18" s="32"/>
    </row>
    <row r="19" spans="1:6" s="18" customFormat="1" ht="18.75" customHeight="1">
      <c r="A19" s="39" t="s">
        <v>1624</v>
      </c>
      <c r="B19" s="37">
        <v>1996</v>
      </c>
      <c r="C19" s="37">
        <v>2640</v>
      </c>
      <c r="D19" s="37">
        <v>2640</v>
      </c>
      <c r="E19" s="35">
        <f t="shared" si="0"/>
        <v>100</v>
      </c>
      <c r="F19" s="32"/>
    </row>
    <row r="20" spans="1:6" s="18" customFormat="1" ht="18.75" customHeight="1">
      <c r="A20" s="39" t="s">
        <v>1625</v>
      </c>
      <c r="B20" s="37">
        <v>286</v>
      </c>
      <c r="C20" s="37">
        <v>6025</v>
      </c>
      <c r="D20" s="37">
        <v>5782</v>
      </c>
      <c r="E20" s="35">
        <f t="shared" si="0"/>
        <v>95.97</v>
      </c>
      <c r="F20" s="32"/>
    </row>
    <row r="21" spans="1:6" s="18" customFormat="1" ht="18.75" customHeight="1">
      <c r="A21" s="39" t="s">
        <v>1626</v>
      </c>
      <c r="B21" s="37">
        <v>1960</v>
      </c>
      <c r="C21" s="37">
        <v>23372</v>
      </c>
      <c r="D21" s="37">
        <v>23372</v>
      </c>
      <c r="E21" s="35">
        <f t="shared" si="0"/>
        <v>100</v>
      </c>
      <c r="F21" s="32"/>
    </row>
    <row r="22" spans="1:6" s="18" customFormat="1" ht="18.75" customHeight="1">
      <c r="A22" s="40" t="s">
        <v>1627</v>
      </c>
      <c r="B22" s="41"/>
      <c r="C22" s="42"/>
      <c r="D22" s="42"/>
      <c r="E22" s="31"/>
      <c r="F22" s="31"/>
    </row>
    <row r="23" spans="1:6" s="18" customFormat="1" ht="18.75" customHeight="1">
      <c r="A23" s="43" t="s">
        <v>1628</v>
      </c>
      <c r="B23" s="41"/>
      <c r="C23" s="41"/>
      <c r="D23" s="41"/>
      <c r="E23" s="35"/>
      <c r="F23" s="32"/>
    </row>
    <row r="24" spans="1:6" s="18" customFormat="1" ht="18.75" customHeight="1">
      <c r="A24" s="43" t="s">
        <v>1629</v>
      </c>
      <c r="B24" s="41"/>
      <c r="C24" s="41"/>
      <c r="D24" s="41"/>
      <c r="E24" s="35"/>
      <c r="F24" s="32"/>
    </row>
    <row r="25" spans="1:6" s="18" customFormat="1" ht="18.75" customHeight="1">
      <c r="A25" s="43" t="s">
        <v>1630</v>
      </c>
      <c r="B25" s="41"/>
      <c r="C25" s="41"/>
      <c r="D25" s="41"/>
      <c r="E25" s="35"/>
      <c r="F25" s="32"/>
    </row>
    <row r="26" spans="1:6" s="18" customFormat="1" ht="18.75" customHeight="1">
      <c r="A26" s="44" t="s">
        <v>1631</v>
      </c>
      <c r="B26" s="34">
        <f>SUM(B27:B29)</f>
        <v>46486</v>
      </c>
      <c r="C26" s="34">
        <f>SUM(C27:C29)</f>
        <v>71743</v>
      </c>
      <c r="D26" s="34">
        <f>SUM(D27:D29)</f>
        <v>71743</v>
      </c>
      <c r="E26" s="31">
        <f t="shared" si="0"/>
        <v>100</v>
      </c>
      <c r="F26" s="31">
        <f>ROUND(D26/D5*100,2)</f>
        <v>24.01</v>
      </c>
    </row>
    <row r="27" spans="1:6" s="18" customFormat="1" ht="18.75" customHeight="1">
      <c r="A27" s="43" t="s">
        <v>1632</v>
      </c>
      <c r="B27" s="38">
        <v>39132</v>
      </c>
      <c r="C27" s="41">
        <v>54359</v>
      </c>
      <c r="D27" s="41">
        <v>54359</v>
      </c>
      <c r="E27" s="35">
        <f t="shared" si="0"/>
        <v>100</v>
      </c>
      <c r="F27" s="31"/>
    </row>
    <row r="28" spans="1:6" s="18" customFormat="1" ht="18.75" customHeight="1">
      <c r="A28" s="43" t="s">
        <v>1633</v>
      </c>
      <c r="B28" s="38">
        <v>7354</v>
      </c>
      <c r="C28" s="41">
        <v>16989</v>
      </c>
      <c r="D28" s="41">
        <v>16989</v>
      </c>
      <c r="E28" s="35">
        <f t="shared" si="0"/>
        <v>100</v>
      </c>
      <c r="F28" s="31"/>
    </row>
    <row r="29" spans="1:6" s="18" customFormat="1" ht="18.75" customHeight="1">
      <c r="A29" s="43" t="s">
        <v>1634</v>
      </c>
      <c r="B29" s="41"/>
      <c r="C29" s="41">
        <v>395</v>
      </c>
      <c r="D29" s="41">
        <v>395</v>
      </c>
      <c r="E29" s="31"/>
      <c r="F29" s="31"/>
    </row>
    <row r="30" spans="1:6" s="18" customFormat="1" ht="18.75" customHeight="1">
      <c r="A30" s="44" t="s">
        <v>1635</v>
      </c>
      <c r="B30" s="34">
        <f>SUM(B31:B34)</f>
        <v>136586</v>
      </c>
      <c r="C30" s="42">
        <f>SUM(C31:C34)</f>
        <v>19978</v>
      </c>
      <c r="D30" s="42">
        <f>SUM(D31:D34)</f>
        <v>19924</v>
      </c>
      <c r="E30" s="31">
        <f t="shared" si="0"/>
        <v>99.73</v>
      </c>
      <c r="F30" s="31">
        <f>ROUND(D30/D5*100,2)</f>
        <v>6.67</v>
      </c>
    </row>
    <row r="31" spans="1:6" s="18" customFormat="1" ht="18.75" customHeight="1">
      <c r="A31" s="45" t="s">
        <v>1636</v>
      </c>
      <c r="B31" s="38">
        <v>1132</v>
      </c>
      <c r="C31" s="41">
        <v>3114</v>
      </c>
      <c r="D31" s="41">
        <v>3060</v>
      </c>
      <c r="E31" s="35">
        <f t="shared" si="0"/>
        <v>98.27</v>
      </c>
      <c r="F31" s="31"/>
    </row>
    <row r="32" spans="1:6" s="18" customFormat="1" ht="18.75" customHeight="1">
      <c r="A32" s="45" t="s">
        <v>1637</v>
      </c>
      <c r="B32" s="38">
        <v>858</v>
      </c>
      <c r="C32" s="41">
        <v>2682</v>
      </c>
      <c r="D32" s="41">
        <v>2682</v>
      </c>
      <c r="E32" s="35">
        <f t="shared" si="0"/>
        <v>100</v>
      </c>
      <c r="F32" s="31"/>
    </row>
    <row r="33" spans="1:6" s="18" customFormat="1" ht="18.75" customHeight="1">
      <c r="A33" s="45" t="s">
        <v>1638</v>
      </c>
      <c r="B33" s="38">
        <v>11</v>
      </c>
      <c r="C33" s="41">
        <v>572</v>
      </c>
      <c r="D33" s="41">
        <v>572</v>
      </c>
      <c r="E33" s="35">
        <f t="shared" si="0"/>
        <v>100</v>
      </c>
      <c r="F33" s="31"/>
    </row>
    <row r="34" spans="1:6" s="18" customFormat="1" ht="18.75" customHeight="1">
      <c r="A34" s="45" t="s">
        <v>1639</v>
      </c>
      <c r="B34" s="38">
        <v>134585</v>
      </c>
      <c r="C34" s="41">
        <v>13610</v>
      </c>
      <c r="D34" s="41">
        <v>13610</v>
      </c>
      <c r="E34" s="35">
        <f t="shared" si="0"/>
        <v>100</v>
      </c>
      <c r="F34" s="31"/>
    </row>
    <row r="35" spans="1:6" ht="18.75" customHeight="1">
      <c r="A35" s="44" t="s">
        <v>1640</v>
      </c>
      <c r="B35" s="46"/>
      <c r="C35" s="42"/>
      <c r="D35" s="42"/>
      <c r="E35" s="31"/>
      <c r="F35" s="31"/>
    </row>
    <row r="36" spans="1:6" ht="18.75" customHeight="1">
      <c r="A36" s="45" t="s">
        <v>1641</v>
      </c>
      <c r="B36" s="46"/>
      <c r="C36" s="41"/>
      <c r="D36" s="41"/>
      <c r="E36" s="35"/>
      <c r="F36" s="31"/>
    </row>
  </sheetData>
  <sheetProtection/>
  <mergeCells count="2">
    <mergeCell ref="A2:F2"/>
    <mergeCell ref="E3:F3"/>
  </mergeCells>
  <printOptions/>
  <pageMargins left="0.75" right="0.75" top="1" bottom="1" header="0.51" footer="0.51"/>
  <pageSetup fitToHeight="1" fitToWidth="1" horizontalDpi="600" verticalDpi="600" orientation="portrait" paperSize="9" scale="98"/>
</worksheet>
</file>

<file path=xl/worksheets/sheet31.xml><?xml version="1.0" encoding="utf-8"?>
<worksheet xmlns="http://schemas.openxmlformats.org/spreadsheetml/2006/main" xmlns:r="http://schemas.openxmlformats.org/officeDocument/2006/relationships">
  <sheetPr>
    <tabColor indexed="16"/>
    <pageSetUpPr fitToPage="1"/>
  </sheetPr>
  <dimension ref="A1:B15"/>
  <sheetViews>
    <sheetView zoomScaleSheetLayoutView="100" workbookViewId="0" topLeftCell="A1">
      <selection activeCell="D8" sqref="D8"/>
    </sheetView>
  </sheetViews>
  <sheetFormatPr defaultColWidth="9.00390625" defaultRowHeight="13.5"/>
  <cols>
    <col min="1" max="1" width="45.25390625" style="4" customWidth="1"/>
    <col min="2" max="2" width="40.125" style="5" customWidth="1"/>
    <col min="3" max="251" width="9.00390625" style="4" customWidth="1"/>
    <col min="252" max="252" width="51.125" style="4" customWidth="1"/>
    <col min="253" max="253" width="14.75390625" style="4" customWidth="1"/>
    <col min="254" max="16384" width="9.00390625" style="4" customWidth="1"/>
  </cols>
  <sheetData>
    <row r="1" s="1" customFormat="1" ht="36" customHeight="1">
      <c r="A1" s="6" t="s">
        <v>1642</v>
      </c>
    </row>
    <row r="2" spans="1:2" s="1" customFormat="1" ht="32.25" customHeight="1">
      <c r="A2" s="7" t="s">
        <v>1643</v>
      </c>
      <c r="B2" s="7"/>
    </row>
    <row r="3" s="1" customFormat="1" ht="24" customHeight="1">
      <c r="B3" s="8" t="s">
        <v>1600</v>
      </c>
    </row>
    <row r="4" spans="1:2" s="2" customFormat="1" ht="52.5" customHeight="1">
      <c r="A4" s="9" t="s">
        <v>1644</v>
      </c>
      <c r="B4" s="9" t="s">
        <v>12</v>
      </c>
    </row>
    <row r="5" spans="1:2" s="2" customFormat="1" ht="52.5" customHeight="1">
      <c r="A5" s="10" t="s">
        <v>1645</v>
      </c>
      <c r="B5" s="11">
        <f>B6+B12+B14</f>
        <v>15448</v>
      </c>
    </row>
    <row r="6" spans="1:2" s="2" customFormat="1" ht="52.5" customHeight="1">
      <c r="A6" s="12" t="s">
        <v>1646</v>
      </c>
      <c r="B6" s="11">
        <f>SUM(B7:B11)</f>
        <v>15056</v>
      </c>
    </row>
    <row r="7" spans="1:2" s="2" customFormat="1" ht="52.5" customHeight="1">
      <c r="A7" s="13" t="s">
        <v>1647</v>
      </c>
      <c r="B7" s="14">
        <v>1405</v>
      </c>
    </row>
    <row r="8" spans="1:2" s="2" customFormat="1" ht="52.5" customHeight="1">
      <c r="A8" s="13" t="s">
        <v>1648</v>
      </c>
      <c r="B8" s="14">
        <v>462</v>
      </c>
    </row>
    <row r="9" spans="1:2" s="2" customFormat="1" ht="52.5" customHeight="1">
      <c r="A9" s="13" t="s">
        <v>1649</v>
      </c>
      <c r="B9" s="14">
        <v>8820</v>
      </c>
    </row>
    <row r="10" spans="1:2" s="2" customFormat="1" ht="52.5" customHeight="1">
      <c r="A10" s="13" t="s">
        <v>1650</v>
      </c>
      <c r="B10" s="14">
        <v>1329</v>
      </c>
    </row>
    <row r="11" spans="1:2" s="2" customFormat="1" ht="52.5" customHeight="1">
      <c r="A11" s="13" t="s">
        <v>1651</v>
      </c>
      <c r="B11" s="14">
        <v>3040</v>
      </c>
    </row>
    <row r="12" spans="1:2" s="2" customFormat="1" ht="52.5" customHeight="1">
      <c r="A12" s="12" t="s">
        <v>1652</v>
      </c>
      <c r="B12" s="11">
        <f>SUM(B13)</f>
        <v>392</v>
      </c>
    </row>
    <row r="13" spans="1:2" s="3" customFormat="1" ht="52.5" customHeight="1">
      <c r="A13" s="15" t="s">
        <v>1653</v>
      </c>
      <c r="B13" s="16">
        <v>392</v>
      </c>
    </row>
    <row r="14" spans="1:2" s="3" customFormat="1" ht="52.5" customHeight="1">
      <c r="A14" s="17" t="s">
        <v>1654</v>
      </c>
      <c r="B14" s="16"/>
    </row>
    <row r="15" spans="1:2" s="3" customFormat="1" ht="52.5" customHeight="1">
      <c r="A15" s="15" t="s">
        <v>1655</v>
      </c>
      <c r="B15" s="16"/>
    </row>
  </sheetData>
  <sheetProtection/>
  <mergeCells count="1">
    <mergeCell ref="A2:B2"/>
  </mergeCells>
  <printOptions/>
  <pageMargins left="0.75" right="0.75" top="1" bottom="1" header="0.51" footer="0.51"/>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16"/>
  </sheetPr>
  <dimension ref="A1:G1042"/>
  <sheetViews>
    <sheetView showZeros="0" workbookViewId="0" topLeftCell="A1">
      <pane ySplit="5" topLeftCell="A1010" activePane="bottomLeft" state="frozen"/>
      <selection pane="bottomLeft" activeCell="A2" sqref="A2:G2"/>
    </sheetView>
  </sheetViews>
  <sheetFormatPr defaultColWidth="9.00390625" defaultRowHeight="13.5"/>
  <cols>
    <col min="1" max="1" width="33.50390625" style="0" customWidth="1"/>
    <col min="2" max="2" width="11.50390625" style="391" customWidth="1"/>
    <col min="3" max="3" width="12.50390625" style="391" customWidth="1"/>
    <col min="4" max="4" width="11.50390625" style="392" customWidth="1"/>
    <col min="5" max="5" width="10.50390625" style="393" customWidth="1"/>
    <col min="6" max="6" width="10.625" style="394" hidden="1" customWidth="1"/>
    <col min="7" max="7" width="10.25390625" style="395" customWidth="1"/>
  </cols>
  <sheetData>
    <row r="1" spans="1:4" ht="16.5" customHeight="1">
      <c r="A1" s="396" t="s">
        <v>41</v>
      </c>
      <c r="B1" s="397"/>
      <c r="C1" s="398"/>
      <c r="D1" s="399"/>
    </row>
    <row r="2" spans="1:7" ht="27" customHeight="1">
      <c r="A2" s="400" t="s">
        <v>42</v>
      </c>
      <c r="B2" s="401"/>
      <c r="C2" s="402"/>
      <c r="D2" s="400"/>
      <c r="E2" s="403"/>
      <c r="F2" s="403"/>
      <c r="G2" s="427"/>
    </row>
    <row r="3" spans="1:7" ht="19.5" customHeight="1">
      <c r="A3" s="404"/>
      <c r="B3" s="405"/>
      <c r="C3" s="406"/>
      <c r="D3" s="407"/>
      <c r="E3" s="408" t="s">
        <v>43</v>
      </c>
      <c r="F3" s="408"/>
      <c r="G3" s="408"/>
    </row>
    <row r="4" spans="1:7" s="137" customFormat="1" ht="31.5" customHeight="1">
      <c r="A4" s="409" t="s">
        <v>44</v>
      </c>
      <c r="B4" s="410" t="s">
        <v>45</v>
      </c>
      <c r="C4" s="410" t="s">
        <v>46</v>
      </c>
      <c r="D4" s="409" t="s">
        <v>12</v>
      </c>
      <c r="E4" s="413" t="s">
        <v>47</v>
      </c>
      <c r="F4" s="414" t="s">
        <v>48</v>
      </c>
      <c r="G4" s="413" t="s">
        <v>49</v>
      </c>
    </row>
    <row r="5" spans="1:7" s="138" customFormat="1" ht="18" customHeight="1">
      <c r="A5" s="419" t="s">
        <v>50</v>
      </c>
      <c r="B5" s="30">
        <f aca="true" t="shared" si="0" ref="B5:F5">SUM(B6,B227,B226,B239,B312,B356,B392,B446,B557,B621,B673,B696,B808,B848,B877,B889,B905,B937,B953,B981,B1032,B1033,B1036,B1041)</f>
        <v>1917913</v>
      </c>
      <c r="C5" s="30">
        <f t="shared" si="0"/>
        <v>3144899</v>
      </c>
      <c r="D5" s="30">
        <f t="shared" si="0"/>
        <v>3131618</v>
      </c>
      <c r="E5" s="124">
        <f aca="true" t="shared" si="1" ref="E5:E7">D5/C5*100</f>
        <v>99.57769708979525</v>
      </c>
      <c r="F5" s="30">
        <f t="shared" si="0"/>
        <v>3138866</v>
      </c>
      <c r="G5" s="124">
        <f aca="true" t="shared" si="2" ref="G5:G7">ROUND((D5-F5)/F5*100,2)</f>
        <v>-0.23</v>
      </c>
    </row>
    <row r="6" spans="1:7" s="138" customFormat="1" ht="18" customHeight="1">
      <c r="A6" s="420" t="s">
        <v>51</v>
      </c>
      <c r="B6" s="30">
        <f aca="true" t="shared" si="3" ref="B6:F6">SUM(B7,B19,B28,B39,B51,B62,B73,B85,B94,B95,B105,B114,B125,B130,B136,B143,B149,B155,B162,B169,B176,B182,B190,B195,B201,B207,B224)</f>
        <v>204836</v>
      </c>
      <c r="C6" s="30">
        <f t="shared" si="3"/>
        <v>271376</v>
      </c>
      <c r="D6" s="30">
        <f t="shared" si="3"/>
        <v>269086</v>
      </c>
      <c r="E6" s="124">
        <f t="shared" si="1"/>
        <v>99.15615234950769</v>
      </c>
      <c r="F6" s="30">
        <f t="shared" si="3"/>
        <v>261934</v>
      </c>
      <c r="G6" s="124">
        <f t="shared" si="2"/>
        <v>2.73</v>
      </c>
    </row>
    <row r="7" spans="1:7" s="155" customFormat="1" ht="18" customHeight="1">
      <c r="A7" s="420" t="s">
        <v>52</v>
      </c>
      <c r="B7" s="30">
        <v>5429</v>
      </c>
      <c r="C7" s="30">
        <v>7564</v>
      </c>
      <c r="D7" s="30">
        <f>SUM(D8:D18)</f>
        <v>7564</v>
      </c>
      <c r="E7" s="124">
        <f t="shared" si="1"/>
        <v>100</v>
      </c>
      <c r="F7" s="30">
        <f>SUM(F8:F18)</f>
        <v>8018</v>
      </c>
      <c r="G7" s="124">
        <f t="shared" si="2"/>
        <v>-5.66</v>
      </c>
    </row>
    <row r="8" spans="1:7" s="154" customFormat="1" ht="18" customHeight="1">
      <c r="A8" s="422" t="s">
        <v>53</v>
      </c>
      <c r="B8" s="37"/>
      <c r="C8" s="37"/>
      <c r="D8" s="37">
        <v>5337</v>
      </c>
      <c r="E8" s="124"/>
      <c r="F8" s="37">
        <v>5182</v>
      </c>
      <c r="G8" s="124"/>
    </row>
    <row r="9" spans="1:7" s="154" customFormat="1" ht="18" customHeight="1">
      <c r="A9" s="422" t="s">
        <v>54</v>
      </c>
      <c r="B9" s="37"/>
      <c r="C9" s="37"/>
      <c r="D9" s="37">
        <v>551</v>
      </c>
      <c r="E9" s="124"/>
      <c r="F9" s="423">
        <v>849</v>
      </c>
      <c r="G9" s="124"/>
    </row>
    <row r="10" spans="1:7" s="154" customFormat="1" ht="18" customHeight="1">
      <c r="A10" s="422" t="s">
        <v>55</v>
      </c>
      <c r="B10" s="37"/>
      <c r="C10" s="37"/>
      <c r="D10" s="37">
        <v>82</v>
      </c>
      <c r="E10" s="124"/>
      <c r="F10" s="423">
        <v>51</v>
      </c>
      <c r="G10" s="124"/>
    </row>
    <row r="11" spans="1:7" s="154" customFormat="1" ht="18" customHeight="1">
      <c r="A11" s="422" t="s">
        <v>56</v>
      </c>
      <c r="B11" s="37"/>
      <c r="C11" s="37"/>
      <c r="D11" s="37">
        <v>378</v>
      </c>
      <c r="E11" s="124"/>
      <c r="F11" s="423">
        <v>452</v>
      </c>
      <c r="G11" s="124"/>
    </row>
    <row r="12" spans="1:7" s="154" customFormat="1" ht="18" customHeight="1">
      <c r="A12" s="422" t="s">
        <v>57</v>
      </c>
      <c r="B12" s="37"/>
      <c r="C12" s="37"/>
      <c r="D12" s="37">
        <v>10</v>
      </c>
      <c r="E12" s="124"/>
      <c r="F12" s="423">
        <v>10</v>
      </c>
      <c r="G12" s="124"/>
    </row>
    <row r="13" spans="1:7" s="154" customFormat="1" ht="18" customHeight="1">
      <c r="A13" s="422" t="s">
        <v>58</v>
      </c>
      <c r="B13" s="37"/>
      <c r="C13" s="37"/>
      <c r="D13" s="37">
        <v>376</v>
      </c>
      <c r="E13" s="124"/>
      <c r="F13" s="423">
        <v>177</v>
      </c>
      <c r="G13" s="124"/>
    </row>
    <row r="14" spans="1:7" s="154" customFormat="1" ht="18" customHeight="1">
      <c r="A14" s="422" t="s">
        <v>59</v>
      </c>
      <c r="B14" s="37"/>
      <c r="C14" s="37"/>
      <c r="D14" s="37">
        <v>37</v>
      </c>
      <c r="E14" s="124"/>
      <c r="F14" s="423">
        <v>67</v>
      </c>
      <c r="G14" s="124"/>
    </row>
    <row r="15" spans="1:7" s="154" customFormat="1" ht="18" customHeight="1">
      <c r="A15" s="422" t="s">
        <v>60</v>
      </c>
      <c r="B15" s="37"/>
      <c r="C15" s="37"/>
      <c r="D15" s="37">
        <v>315</v>
      </c>
      <c r="E15" s="124"/>
      <c r="F15" s="423">
        <v>353</v>
      </c>
      <c r="G15" s="124"/>
    </row>
    <row r="16" spans="1:7" s="154" customFormat="1" ht="18" customHeight="1">
      <c r="A16" s="422" t="s">
        <v>61</v>
      </c>
      <c r="B16" s="37"/>
      <c r="C16" s="37"/>
      <c r="D16" s="37">
        <v>2</v>
      </c>
      <c r="E16" s="124"/>
      <c r="F16" s="423">
        <v>14</v>
      </c>
      <c r="G16" s="124"/>
    </row>
    <row r="17" spans="1:7" s="154" customFormat="1" ht="18" customHeight="1">
      <c r="A17" s="422" t="s">
        <v>62</v>
      </c>
      <c r="B17" s="37"/>
      <c r="C17" s="37"/>
      <c r="D17" s="37">
        <v>176</v>
      </c>
      <c r="E17" s="124"/>
      <c r="F17" s="423">
        <v>364</v>
      </c>
      <c r="G17" s="124"/>
    </row>
    <row r="18" spans="1:7" s="154" customFormat="1" ht="18" customHeight="1">
      <c r="A18" s="422" t="s">
        <v>63</v>
      </c>
      <c r="B18" s="37"/>
      <c r="C18" s="37"/>
      <c r="D18" s="37">
        <v>300</v>
      </c>
      <c r="E18" s="124"/>
      <c r="F18" s="423">
        <v>499</v>
      </c>
      <c r="G18" s="124"/>
    </row>
    <row r="19" spans="1:7" s="155" customFormat="1" ht="18" customHeight="1">
      <c r="A19" s="420" t="s">
        <v>64</v>
      </c>
      <c r="B19" s="30">
        <v>3791</v>
      </c>
      <c r="C19" s="30">
        <v>4817</v>
      </c>
      <c r="D19" s="30">
        <f>SUM(D20:D27)</f>
        <v>4817</v>
      </c>
      <c r="E19" s="124">
        <f>D19/C19*100</f>
        <v>100</v>
      </c>
      <c r="F19" s="30">
        <f>SUM(F20:F27)</f>
        <v>4898</v>
      </c>
      <c r="G19" s="124">
        <f>ROUND((D19-F19)/F19*100,2)</f>
        <v>-1.65</v>
      </c>
    </row>
    <row r="20" spans="1:7" s="154" customFormat="1" ht="18" customHeight="1">
      <c r="A20" s="422" t="s">
        <v>53</v>
      </c>
      <c r="B20" s="37"/>
      <c r="C20" s="37"/>
      <c r="D20" s="37">
        <v>3388</v>
      </c>
      <c r="E20" s="124"/>
      <c r="F20" s="37">
        <v>3368</v>
      </c>
      <c r="G20" s="124"/>
    </row>
    <row r="21" spans="1:7" s="154" customFormat="1" ht="18" customHeight="1">
      <c r="A21" s="422" t="s">
        <v>54</v>
      </c>
      <c r="B21" s="37"/>
      <c r="C21" s="37"/>
      <c r="D21" s="37">
        <v>526</v>
      </c>
      <c r="E21" s="124"/>
      <c r="F21" s="423">
        <v>624</v>
      </c>
      <c r="G21" s="124"/>
    </row>
    <row r="22" spans="1:7" s="154" customFormat="1" ht="18" customHeight="1">
      <c r="A22" s="422" t="s">
        <v>55</v>
      </c>
      <c r="B22" s="37"/>
      <c r="C22" s="37"/>
      <c r="D22" s="37">
        <v>70</v>
      </c>
      <c r="E22" s="124"/>
      <c r="F22" s="423">
        <v>38</v>
      </c>
      <c r="G22" s="124"/>
    </row>
    <row r="23" spans="1:7" s="154" customFormat="1" ht="18" customHeight="1">
      <c r="A23" s="422" t="s">
        <v>65</v>
      </c>
      <c r="B23" s="37"/>
      <c r="C23" s="37"/>
      <c r="D23" s="37">
        <v>249</v>
      </c>
      <c r="E23" s="124"/>
      <c r="F23" s="423">
        <v>359</v>
      </c>
      <c r="G23" s="124"/>
    </row>
    <row r="24" spans="1:7" s="154" customFormat="1" ht="18" customHeight="1">
      <c r="A24" s="422" t="s">
        <v>66</v>
      </c>
      <c r="B24" s="37"/>
      <c r="C24" s="37"/>
      <c r="D24" s="37">
        <v>48</v>
      </c>
      <c r="E24" s="124"/>
      <c r="F24" s="423">
        <v>140</v>
      </c>
      <c r="G24" s="124"/>
    </row>
    <row r="25" spans="1:7" s="154" customFormat="1" ht="18" customHeight="1">
      <c r="A25" s="422" t="s">
        <v>67</v>
      </c>
      <c r="B25" s="37"/>
      <c r="C25" s="37"/>
      <c r="D25" s="37">
        <v>54</v>
      </c>
      <c r="E25" s="124"/>
      <c r="F25" s="423">
        <v>20</v>
      </c>
      <c r="G25" s="124"/>
    </row>
    <row r="26" spans="1:7" s="154" customFormat="1" ht="18" customHeight="1">
      <c r="A26" s="422" t="s">
        <v>62</v>
      </c>
      <c r="B26" s="37"/>
      <c r="C26" s="37"/>
      <c r="D26" s="37">
        <v>219</v>
      </c>
      <c r="E26" s="124"/>
      <c r="F26" s="423">
        <v>184</v>
      </c>
      <c r="G26" s="124"/>
    </row>
    <row r="27" spans="1:7" s="154" customFormat="1" ht="18" customHeight="1">
      <c r="A27" s="422" t="s">
        <v>68</v>
      </c>
      <c r="B27" s="37"/>
      <c r="C27" s="37"/>
      <c r="D27" s="37">
        <v>263</v>
      </c>
      <c r="E27" s="124"/>
      <c r="F27" s="423">
        <v>165</v>
      </c>
      <c r="G27" s="124"/>
    </row>
    <row r="28" spans="1:7" s="156" customFormat="1" ht="18" customHeight="1">
      <c r="A28" s="420" t="s">
        <v>69</v>
      </c>
      <c r="B28" s="30">
        <v>61024</v>
      </c>
      <c r="C28" s="30">
        <v>109140</v>
      </c>
      <c r="D28" s="30">
        <f>SUM(D29:D38)</f>
        <v>106867</v>
      </c>
      <c r="E28" s="124">
        <f>D28/C28*100</f>
        <v>97.91735385743083</v>
      </c>
      <c r="F28" s="421">
        <f>SUM(F29:F38)</f>
        <v>99851</v>
      </c>
      <c r="G28" s="124">
        <f>ROUND((D28-F28)/F28*100,2)</f>
        <v>7.03</v>
      </c>
    </row>
    <row r="29" spans="1:7" s="111" customFormat="1" ht="18" customHeight="1">
      <c r="A29" s="422" t="s">
        <v>53</v>
      </c>
      <c r="B29" s="37"/>
      <c r="C29" s="37"/>
      <c r="D29" s="37">
        <v>69882</v>
      </c>
      <c r="E29" s="124"/>
      <c r="F29" s="423">
        <v>57748</v>
      </c>
      <c r="G29" s="124"/>
    </row>
    <row r="30" spans="1:7" s="111" customFormat="1" ht="18" customHeight="1">
      <c r="A30" s="422" t="s">
        <v>54</v>
      </c>
      <c r="B30" s="37"/>
      <c r="C30" s="37"/>
      <c r="D30" s="37">
        <v>13995</v>
      </c>
      <c r="E30" s="124"/>
      <c r="F30" s="423">
        <v>16473</v>
      </c>
      <c r="G30" s="124"/>
    </row>
    <row r="31" spans="1:7" s="111" customFormat="1" ht="18" customHeight="1">
      <c r="A31" s="422" t="s">
        <v>55</v>
      </c>
      <c r="B31" s="37"/>
      <c r="C31" s="37"/>
      <c r="D31" s="37">
        <v>1620</v>
      </c>
      <c r="E31" s="124"/>
      <c r="F31" s="423">
        <v>2693</v>
      </c>
      <c r="G31" s="124"/>
    </row>
    <row r="32" spans="1:7" s="111" customFormat="1" ht="18" customHeight="1">
      <c r="A32" s="422" t="s">
        <v>70</v>
      </c>
      <c r="B32" s="37"/>
      <c r="C32" s="37"/>
      <c r="D32" s="37"/>
      <c r="E32" s="124"/>
      <c r="F32" s="423"/>
      <c r="G32" s="124"/>
    </row>
    <row r="33" spans="1:7" s="111" customFormat="1" ht="18" customHeight="1">
      <c r="A33" s="422" t="s">
        <v>71</v>
      </c>
      <c r="B33" s="37"/>
      <c r="C33" s="37"/>
      <c r="D33" s="37"/>
      <c r="E33" s="124"/>
      <c r="F33" s="423">
        <v>153</v>
      </c>
      <c r="G33" s="124"/>
    </row>
    <row r="34" spans="1:7" s="111" customFormat="1" ht="18" customHeight="1">
      <c r="A34" s="422" t="s">
        <v>72</v>
      </c>
      <c r="B34" s="37"/>
      <c r="C34" s="37"/>
      <c r="D34" s="37">
        <v>23</v>
      </c>
      <c r="E34" s="124"/>
      <c r="F34" s="423">
        <v>90</v>
      </c>
      <c r="G34" s="124"/>
    </row>
    <row r="35" spans="1:7" s="111" customFormat="1" ht="18" customHeight="1">
      <c r="A35" s="422" t="s">
        <v>73</v>
      </c>
      <c r="B35" s="37"/>
      <c r="C35" s="37"/>
      <c r="D35" s="37">
        <v>1210</v>
      </c>
      <c r="E35" s="124"/>
      <c r="F35" s="423">
        <v>1163</v>
      </c>
      <c r="G35" s="124"/>
    </row>
    <row r="36" spans="1:7" s="111" customFormat="1" ht="18" customHeight="1">
      <c r="A36" s="422" t="s">
        <v>74</v>
      </c>
      <c r="B36" s="37"/>
      <c r="C36" s="37"/>
      <c r="D36" s="37"/>
      <c r="E36" s="124"/>
      <c r="F36" s="423"/>
      <c r="G36" s="124"/>
    </row>
    <row r="37" spans="1:7" s="111" customFormat="1" ht="18" customHeight="1">
      <c r="A37" s="422" t="s">
        <v>62</v>
      </c>
      <c r="B37" s="37"/>
      <c r="C37" s="37"/>
      <c r="D37" s="37">
        <v>8231</v>
      </c>
      <c r="E37" s="124"/>
      <c r="F37" s="423">
        <v>9490</v>
      </c>
      <c r="G37" s="124"/>
    </row>
    <row r="38" spans="1:7" s="111" customFormat="1" ht="24.75" customHeight="1">
      <c r="A38" s="424" t="s">
        <v>75</v>
      </c>
      <c r="B38" s="37"/>
      <c r="C38" s="37"/>
      <c r="D38" s="37">
        <v>11906</v>
      </c>
      <c r="E38" s="124"/>
      <c r="F38" s="423">
        <v>12041</v>
      </c>
      <c r="G38" s="124"/>
    </row>
    <row r="39" spans="1:7" s="156" customFormat="1" ht="21" customHeight="1">
      <c r="A39" s="420" t="s">
        <v>76</v>
      </c>
      <c r="B39" s="30">
        <v>4772</v>
      </c>
      <c r="C39" s="30">
        <v>9259</v>
      </c>
      <c r="D39" s="30">
        <f>SUM(D40:D50)</f>
        <v>9259</v>
      </c>
      <c r="E39" s="124">
        <f>D39/C39*100</f>
        <v>100</v>
      </c>
      <c r="F39" s="421">
        <f>SUM(F40:F50)</f>
        <v>8654</v>
      </c>
      <c r="G39" s="124">
        <f>ROUND((D39-F39)/F39*100,2)</f>
        <v>6.99</v>
      </c>
    </row>
    <row r="40" spans="1:7" s="111" customFormat="1" ht="18" customHeight="1">
      <c r="A40" s="422" t="s">
        <v>53</v>
      </c>
      <c r="B40" s="37"/>
      <c r="C40" s="37"/>
      <c r="D40" s="37">
        <v>2723</v>
      </c>
      <c r="E40" s="124"/>
      <c r="F40" s="423">
        <v>3006</v>
      </c>
      <c r="G40" s="124"/>
    </row>
    <row r="41" spans="1:7" s="111" customFormat="1" ht="18" customHeight="1">
      <c r="A41" s="422" t="s">
        <v>54</v>
      </c>
      <c r="B41" s="37"/>
      <c r="C41" s="37"/>
      <c r="D41" s="37">
        <v>1386</v>
      </c>
      <c r="E41" s="124"/>
      <c r="F41" s="423">
        <v>801</v>
      </c>
      <c r="G41" s="124"/>
    </row>
    <row r="42" spans="1:7" s="111" customFormat="1" ht="18" customHeight="1">
      <c r="A42" s="422" t="s">
        <v>55</v>
      </c>
      <c r="B42" s="37"/>
      <c r="C42" s="37"/>
      <c r="D42" s="37">
        <v>32</v>
      </c>
      <c r="E42" s="124"/>
      <c r="F42" s="423">
        <v>55</v>
      </c>
      <c r="G42" s="124"/>
    </row>
    <row r="43" spans="1:7" s="111" customFormat="1" ht="18" customHeight="1">
      <c r="A43" s="422" t="s">
        <v>77</v>
      </c>
      <c r="B43" s="37"/>
      <c r="C43" s="37"/>
      <c r="D43" s="37">
        <v>132</v>
      </c>
      <c r="E43" s="124"/>
      <c r="F43" s="423">
        <v>265</v>
      </c>
      <c r="G43" s="124"/>
    </row>
    <row r="44" spans="1:7" ht="18" customHeight="1">
      <c r="A44" s="422" t="s">
        <v>78</v>
      </c>
      <c r="B44" s="37"/>
      <c r="C44" s="37"/>
      <c r="D44" s="37">
        <v>287</v>
      </c>
      <c r="E44" s="124"/>
      <c r="F44" s="423">
        <v>20</v>
      </c>
      <c r="G44" s="124"/>
    </row>
    <row r="45" spans="1:7" ht="18" customHeight="1">
      <c r="A45" s="422" t="s">
        <v>79</v>
      </c>
      <c r="B45" s="37"/>
      <c r="C45" s="37"/>
      <c r="D45" s="37">
        <v>224</v>
      </c>
      <c r="E45" s="124"/>
      <c r="F45" s="423">
        <v>383</v>
      </c>
      <c r="G45" s="124"/>
    </row>
    <row r="46" spans="1:7" ht="18" customHeight="1">
      <c r="A46" s="422" t="s">
        <v>80</v>
      </c>
      <c r="B46" s="37"/>
      <c r="C46" s="37"/>
      <c r="D46" s="37">
        <v>30</v>
      </c>
      <c r="E46" s="124"/>
      <c r="F46" s="423"/>
      <c r="G46" s="124"/>
    </row>
    <row r="47" spans="1:7" ht="18" customHeight="1">
      <c r="A47" s="422" t="s">
        <v>81</v>
      </c>
      <c r="B47" s="37"/>
      <c r="C47" s="37"/>
      <c r="D47" s="37">
        <v>29</v>
      </c>
      <c r="E47" s="124"/>
      <c r="F47" s="423">
        <v>79</v>
      </c>
      <c r="G47" s="124"/>
    </row>
    <row r="48" spans="1:7" ht="18" customHeight="1">
      <c r="A48" s="422" t="s">
        <v>82</v>
      </c>
      <c r="B48" s="37"/>
      <c r="C48" s="37"/>
      <c r="D48" s="37"/>
      <c r="E48" s="124"/>
      <c r="F48" s="423"/>
      <c r="G48" s="124"/>
    </row>
    <row r="49" spans="1:7" ht="18" customHeight="1">
      <c r="A49" s="422" t="s">
        <v>62</v>
      </c>
      <c r="B49" s="37"/>
      <c r="C49" s="37"/>
      <c r="D49" s="37">
        <v>694</v>
      </c>
      <c r="E49" s="124"/>
      <c r="F49" s="423">
        <v>511</v>
      </c>
      <c r="G49" s="124"/>
    </row>
    <row r="50" spans="1:7" ht="18" customHeight="1">
      <c r="A50" s="422" t="s">
        <v>83</v>
      </c>
      <c r="B50" s="37"/>
      <c r="C50" s="37"/>
      <c r="D50" s="37">
        <v>3722</v>
      </c>
      <c r="E50" s="124"/>
      <c r="F50" s="37">
        <v>3534</v>
      </c>
      <c r="G50" s="124"/>
    </row>
    <row r="51" spans="1:7" s="231" customFormat="1" ht="18" customHeight="1">
      <c r="A51" s="420" t="s">
        <v>84</v>
      </c>
      <c r="B51" s="30">
        <v>3914</v>
      </c>
      <c r="C51" s="30">
        <v>4789</v>
      </c>
      <c r="D51" s="30">
        <f>SUM(D52:D61)</f>
        <v>4789</v>
      </c>
      <c r="E51" s="124">
        <f>D51/C51*100</f>
        <v>100</v>
      </c>
      <c r="F51" s="421">
        <f>SUM(F52:F61)</f>
        <v>4023</v>
      </c>
      <c r="G51" s="124">
        <f>ROUND((D51-F51)/F51*100,2)</f>
        <v>19.04</v>
      </c>
    </row>
    <row r="52" spans="1:7" ht="18" customHeight="1">
      <c r="A52" s="422" t="s">
        <v>53</v>
      </c>
      <c r="B52" s="37"/>
      <c r="C52" s="37"/>
      <c r="D52" s="37">
        <v>1417</v>
      </c>
      <c r="E52" s="124"/>
      <c r="F52" s="423">
        <v>1352</v>
      </c>
      <c r="G52" s="124"/>
    </row>
    <row r="53" spans="1:7" ht="18" customHeight="1">
      <c r="A53" s="422" t="s">
        <v>54</v>
      </c>
      <c r="B53" s="37"/>
      <c r="C53" s="37"/>
      <c r="D53" s="37">
        <v>256</v>
      </c>
      <c r="E53" s="124"/>
      <c r="F53" s="423">
        <v>496</v>
      </c>
      <c r="G53" s="124"/>
    </row>
    <row r="54" spans="1:7" ht="18" customHeight="1">
      <c r="A54" s="422" t="s">
        <v>55</v>
      </c>
      <c r="B54" s="37"/>
      <c r="C54" s="37"/>
      <c r="D54" s="37"/>
      <c r="E54" s="124"/>
      <c r="F54" s="423"/>
      <c r="G54" s="124"/>
    </row>
    <row r="55" spans="1:7" ht="18" customHeight="1">
      <c r="A55" s="422" t="s">
        <v>85</v>
      </c>
      <c r="B55" s="37"/>
      <c r="C55" s="37"/>
      <c r="D55" s="37">
        <v>68</v>
      </c>
      <c r="E55" s="124"/>
      <c r="F55" s="423">
        <v>99</v>
      </c>
      <c r="G55" s="124"/>
    </row>
    <row r="56" spans="1:7" ht="18" customHeight="1">
      <c r="A56" s="422" t="s">
        <v>86</v>
      </c>
      <c r="B56" s="37"/>
      <c r="C56" s="37"/>
      <c r="D56" s="37">
        <v>543</v>
      </c>
      <c r="E56" s="124"/>
      <c r="F56" s="423">
        <v>432</v>
      </c>
      <c r="G56" s="124"/>
    </row>
    <row r="57" spans="1:7" ht="18" customHeight="1">
      <c r="A57" s="422" t="s">
        <v>87</v>
      </c>
      <c r="B57" s="37"/>
      <c r="C57" s="37"/>
      <c r="D57" s="37">
        <v>68</v>
      </c>
      <c r="E57" s="124"/>
      <c r="F57" s="423">
        <v>59</v>
      </c>
      <c r="G57" s="124"/>
    </row>
    <row r="58" spans="1:7" ht="18" customHeight="1">
      <c r="A58" s="422" t="s">
        <v>88</v>
      </c>
      <c r="B58" s="37"/>
      <c r="C58" s="37"/>
      <c r="D58" s="37">
        <v>1475</v>
      </c>
      <c r="E58" s="124"/>
      <c r="F58" s="423">
        <v>719</v>
      </c>
      <c r="G58" s="124"/>
    </row>
    <row r="59" spans="1:7" ht="18" customHeight="1">
      <c r="A59" s="422" t="s">
        <v>89</v>
      </c>
      <c r="B59" s="37"/>
      <c r="C59" s="37"/>
      <c r="D59" s="37">
        <v>279</v>
      </c>
      <c r="E59" s="124"/>
      <c r="F59" s="423">
        <v>240</v>
      </c>
      <c r="G59" s="124"/>
    </row>
    <row r="60" spans="1:7" ht="18" customHeight="1">
      <c r="A60" s="422" t="s">
        <v>62</v>
      </c>
      <c r="B60" s="37"/>
      <c r="C60" s="37"/>
      <c r="D60" s="37">
        <v>676</v>
      </c>
      <c r="E60" s="124"/>
      <c r="F60" s="423">
        <v>621</v>
      </c>
      <c r="G60" s="124"/>
    </row>
    <row r="61" spans="1:7" ht="18" customHeight="1">
      <c r="A61" s="422" t="s">
        <v>90</v>
      </c>
      <c r="B61" s="37"/>
      <c r="C61" s="37"/>
      <c r="D61" s="37">
        <v>7</v>
      </c>
      <c r="E61" s="124"/>
      <c r="F61" s="423">
        <v>5</v>
      </c>
      <c r="G61" s="124"/>
    </row>
    <row r="62" spans="1:7" s="231" customFormat="1" ht="18" customHeight="1">
      <c r="A62" s="420" t="s">
        <v>91</v>
      </c>
      <c r="B62" s="30">
        <v>14632</v>
      </c>
      <c r="C62" s="30">
        <v>17632</v>
      </c>
      <c r="D62" s="30">
        <f>SUM(D63:D72)</f>
        <v>17620</v>
      </c>
      <c r="E62" s="124">
        <f>D62/C62*100</f>
        <v>99.93194192377496</v>
      </c>
      <c r="F62" s="30">
        <f>SUM(F63:F72)</f>
        <v>17808</v>
      </c>
      <c r="G62" s="124">
        <f>ROUND((D62-F62)/F62*100,2)</f>
        <v>-1.06</v>
      </c>
    </row>
    <row r="63" spans="1:7" ht="18" customHeight="1">
      <c r="A63" s="422" t="s">
        <v>53</v>
      </c>
      <c r="B63" s="37"/>
      <c r="C63" s="37"/>
      <c r="D63" s="37">
        <v>7557</v>
      </c>
      <c r="E63" s="124"/>
      <c r="F63" s="423">
        <v>6835</v>
      </c>
      <c r="G63" s="124"/>
    </row>
    <row r="64" spans="1:7" ht="18" customHeight="1">
      <c r="A64" s="422" t="s">
        <v>54</v>
      </c>
      <c r="B64" s="37"/>
      <c r="C64" s="37"/>
      <c r="D64" s="37">
        <v>607</v>
      </c>
      <c r="E64" s="124"/>
      <c r="F64" s="423">
        <v>1818</v>
      </c>
      <c r="G64" s="124"/>
    </row>
    <row r="65" spans="1:7" ht="18" customHeight="1">
      <c r="A65" s="422" t="s">
        <v>55</v>
      </c>
      <c r="B65" s="37"/>
      <c r="C65" s="37"/>
      <c r="D65" s="37">
        <v>131</v>
      </c>
      <c r="E65" s="124"/>
      <c r="F65" s="423">
        <v>48</v>
      </c>
      <c r="G65" s="124"/>
    </row>
    <row r="66" spans="1:7" ht="18" customHeight="1">
      <c r="A66" s="422" t="s">
        <v>92</v>
      </c>
      <c r="B66" s="37"/>
      <c r="C66" s="37"/>
      <c r="D66" s="37">
        <v>162</v>
      </c>
      <c r="E66" s="124"/>
      <c r="F66" s="423">
        <v>159</v>
      </c>
      <c r="G66" s="124"/>
    </row>
    <row r="67" spans="1:7" ht="18" customHeight="1">
      <c r="A67" s="422" t="s">
        <v>93</v>
      </c>
      <c r="B67" s="37"/>
      <c r="C67" s="37"/>
      <c r="D67" s="37">
        <v>72</v>
      </c>
      <c r="E67" s="124"/>
      <c r="F67" s="423">
        <v>229</v>
      </c>
      <c r="G67" s="124"/>
    </row>
    <row r="68" spans="1:7" ht="18" customHeight="1">
      <c r="A68" s="422" t="s">
        <v>94</v>
      </c>
      <c r="B68" s="37"/>
      <c r="C68" s="37"/>
      <c r="D68" s="37">
        <v>70</v>
      </c>
      <c r="E68" s="124"/>
      <c r="F68" s="423">
        <v>141</v>
      </c>
      <c r="G68" s="124"/>
    </row>
    <row r="69" spans="1:7" ht="18" customHeight="1">
      <c r="A69" s="422" t="s">
        <v>95</v>
      </c>
      <c r="B69" s="37"/>
      <c r="C69" s="37"/>
      <c r="D69" s="37">
        <v>460</v>
      </c>
      <c r="E69" s="124"/>
      <c r="F69" s="423">
        <v>919</v>
      </c>
      <c r="G69" s="124"/>
    </row>
    <row r="70" spans="1:7" ht="18" customHeight="1">
      <c r="A70" s="422" t="s">
        <v>96</v>
      </c>
      <c r="B70" s="37"/>
      <c r="C70" s="37"/>
      <c r="D70" s="37">
        <v>737</v>
      </c>
      <c r="E70" s="124"/>
      <c r="F70" s="423">
        <v>1059</v>
      </c>
      <c r="G70" s="124"/>
    </row>
    <row r="71" spans="1:7" ht="18" customHeight="1">
      <c r="A71" s="422" t="s">
        <v>62</v>
      </c>
      <c r="B71" s="37"/>
      <c r="C71" s="37"/>
      <c r="D71" s="37">
        <v>5641</v>
      </c>
      <c r="E71" s="124"/>
      <c r="F71" s="423">
        <v>5576</v>
      </c>
      <c r="G71" s="124"/>
    </row>
    <row r="72" spans="1:7" ht="18" customHeight="1">
      <c r="A72" s="422" t="s">
        <v>97</v>
      </c>
      <c r="B72" s="37"/>
      <c r="C72" s="37"/>
      <c r="D72" s="37">
        <v>2183</v>
      </c>
      <c r="E72" s="124"/>
      <c r="F72" s="423">
        <v>1024</v>
      </c>
      <c r="G72" s="124"/>
    </row>
    <row r="73" spans="1:7" s="231" customFormat="1" ht="18" customHeight="1">
      <c r="A73" s="420" t="s">
        <v>98</v>
      </c>
      <c r="B73" s="30">
        <v>3970</v>
      </c>
      <c r="C73" s="30">
        <v>3792</v>
      </c>
      <c r="D73" s="30">
        <f>SUM(D74:D84)</f>
        <v>3792</v>
      </c>
      <c r="E73" s="124">
        <f>D73/C73*100</f>
        <v>100</v>
      </c>
      <c r="F73" s="421">
        <f>SUM(F74:F84)</f>
        <v>4452</v>
      </c>
      <c r="G73" s="124">
        <f>ROUND((D73-F73)/F73*100,2)</f>
        <v>-14.82</v>
      </c>
    </row>
    <row r="74" spans="1:7" ht="18" customHeight="1">
      <c r="A74" s="422" t="s">
        <v>53</v>
      </c>
      <c r="B74" s="37"/>
      <c r="C74" s="37"/>
      <c r="D74" s="37">
        <v>1097</v>
      </c>
      <c r="E74" s="124"/>
      <c r="F74" s="423">
        <v>1618</v>
      </c>
      <c r="G74" s="124"/>
    </row>
    <row r="75" spans="1:7" ht="18" customHeight="1">
      <c r="A75" s="422" t="s">
        <v>54</v>
      </c>
      <c r="B75" s="37"/>
      <c r="C75" s="37"/>
      <c r="D75" s="37">
        <v>950</v>
      </c>
      <c r="E75" s="124"/>
      <c r="F75" s="423">
        <v>1290</v>
      </c>
      <c r="G75" s="124"/>
    </row>
    <row r="76" spans="1:7" ht="18" customHeight="1">
      <c r="A76" s="422" t="s">
        <v>55</v>
      </c>
      <c r="B76" s="37"/>
      <c r="C76" s="37"/>
      <c r="D76" s="37"/>
      <c r="E76" s="124"/>
      <c r="F76" s="423"/>
      <c r="G76" s="124"/>
    </row>
    <row r="77" spans="1:7" ht="18" customHeight="1">
      <c r="A77" s="422" t="s">
        <v>99</v>
      </c>
      <c r="B77" s="37"/>
      <c r="C77" s="37"/>
      <c r="D77" s="37"/>
      <c r="E77" s="124"/>
      <c r="F77" s="423"/>
      <c r="G77" s="124"/>
    </row>
    <row r="78" spans="1:7" ht="18" customHeight="1">
      <c r="A78" s="422" t="s">
        <v>100</v>
      </c>
      <c r="B78" s="37"/>
      <c r="C78" s="37"/>
      <c r="D78" s="37"/>
      <c r="E78" s="124"/>
      <c r="F78" s="423"/>
      <c r="G78" s="124"/>
    </row>
    <row r="79" spans="1:7" ht="18" customHeight="1">
      <c r="A79" s="422" t="s">
        <v>101</v>
      </c>
      <c r="B79" s="37"/>
      <c r="C79" s="37"/>
      <c r="D79" s="37"/>
      <c r="E79" s="124"/>
      <c r="F79" s="423"/>
      <c r="G79" s="124"/>
    </row>
    <row r="80" spans="1:7" ht="18" customHeight="1">
      <c r="A80" s="422" t="s">
        <v>102</v>
      </c>
      <c r="B80" s="37"/>
      <c r="C80" s="37"/>
      <c r="D80" s="37"/>
      <c r="E80" s="124"/>
      <c r="F80" s="423">
        <v>4</v>
      </c>
      <c r="G80" s="124"/>
    </row>
    <row r="81" spans="1:7" ht="18" customHeight="1">
      <c r="A81" s="422" t="s">
        <v>103</v>
      </c>
      <c r="B81" s="37"/>
      <c r="C81" s="37"/>
      <c r="D81" s="37"/>
      <c r="E81" s="124"/>
      <c r="F81" s="423"/>
      <c r="G81" s="124"/>
    </row>
    <row r="82" spans="1:7" ht="18" customHeight="1">
      <c r="A82" s="422" t="s">
        <v>95</v>
      </c>
      <c r="B82" s="37"/>
      <c r="C82" s="37"/>
      <c r="D82" s="37"/>
      <c r="E82" s="124"/>
      <c r="F82" s="423"/>
      <c r="G82" s="124"/>
    </row>
    <row r="83" spans="1:7" ht="18" customHeight="1">
      <c r="A83" s="422" t="s">
        <v>62</v>
      </c>
      <c r="B83" s="37"/>
      <c r="C83" s="37"/>
      <c r="D83" s="37"/>
      <c r="E83" s="124"/>
      <c r="F83" s="423"/>
      <c r="G83" s="124"/>
    </row>
    <row r="84" spans="1:7" ht="18" customHeight="1">
      <c r="A84" s="422" t="s">
        <v>104</v>
      </c>
      <c r="B84" s="37"/>
      <c r="C84" s="37"/>
      <c r="D84" s="37">
        <v>1745</v>
      </c>
      <c r="E84" s="124"/>
      <c r="F84" s="423">
        <v>1540</v>
      </c>
      <c r="G84" s="124"/>
    </row>
    <row r="85" spans="1:7" s="231" customFormat="1" ht="18" customHeight="1">
      <c r="A85" s="420" t="s">
        <v>105</v>
      </c>
      <c r="B85" s="30">
        <v>3800</v>
      </c>
      <c r="C85" s="30">
        <v>4829</v>
      </c>
      <c r="D85" s="30">
        <f>SUM(D86:D93)</f>
        <v>4829</v>
      </c>
      <c r="E85" s="124">
        <f>D85/C85*100</f>
        <v>100</v>
      </c>
      <c r="F85" s="421">
        <f>SUM(F86:F93)</f>
        <v>5106</v>
      </c>
      <c r="G85" s="124">
        <f>ROUND((D85-F85)/F85*100,2)</f>
        <v>-5.42</v>
      </c>
    </row>
    <row r="86" spans="1:7" ht="18" customHeight="1">
      <c r="A86" s="422" t="s">
        <v>53</v>
      </c>
      <c r="B86" s="37"/>
      <c r="C86" s="37"/>
      <c r="D86" s="37">
        <v>2042</v>
      </c>
      <c r="E86" s="124"/>
      <c r="F86" s="423">
        <v>1993</v>
      </c>
      <c r="G86" s="124"/>
    </row>
    <row r="87" spans="1:7" ht="18" customHeight="1">
      <c r="A87" s="422" t="s">
        <v>54</v>
      </c>
      <c r="B87" s="37"/>
      <c r="C87" s="37"/>
      <c r="D87" s="37">
        <v>892</v>
      </c>
      <c r="E87" s="124"/>
      <c r="F87" s="423">
        <v>883</v>
      </c>
      <c r="G87" s="124"/>
    </row>
    <row r="88" spans="1:7" ht="18" customHeight="1">
      <c r="A88" s="422" t="s">
        <v>55</v>
      </c>
      <c r="B88" s="37"/>
      <c r="C88" s="37"/>
      <c r="D88" s="37"/>
      <c r="E88" s="124"/>
      <c r="F88" s="423">
        <v>20</v>
      </c>
      <c r="G88" s="124"/>
    </row>
    <row r="89" spans="1:7" ht="18" customHeight="1">
      <c r="A89" s="422" t="s">
        <v>106</v>
      </c>
      <c r="B89" s="37"/>
      <c r="C89" s="37"/>
      <c r="D89" s="37">
        <v>1119</v>
      </c>
      <c r="E89" s="124"/>
      <c r="F89" s="423">
        <v>1541</v>
      </c>
      <c r="G89" s="124"/>
    </row>
    <row r="90" spans="1:7" ht="18" customHeight="1">
      <c r="A90" s="422" t="s">
        <v>107</v>
      </c>
      <c r="B90" s="37"/>
      <c r="C90" s="37"/>
      <c r="D90" s="37">
        <v>55</v>
      </c>
      <c r="E90" s="124"/>
      <c r="F90" s="423">
        <v>21</v>
      </c>
      <c r="G90" s="124"/>
    </row>
    <row r="91" spans="1:7" ht="18" customHeight="1">
      <c r="A91" s="422" t="s">
        <v>95</v>
      </c>
      <c r="B91" s="37"/>
      <c r="C91" s="37"/>
      <c r="D91" s="37">
        <v>5</v>
      </c>
      <c r="E91" s="124"/>
      <c r="F91" s="423">
        <v>20</v>
      </c>
      <c r="G91" s="124"/>
    </row>
    <row r="92" spans="1:7" ht="18" customHeight="1">
      <c r="A92" s="422" t="s">
        <v>62</v>
      </c>
      <c r="B92" s="37"/>
      <c r="C92" s="37"/>
      <c r="D92" s="37">
        <v>567</v>
      </c>
      <c r="E92" s="124"/>
      <c r="F92" s="423">
        <v>603</v>
      </c>
      <c r="G92" s="124"/>
    </row>
    <row r="93" spans="1:7" ht="18" customHeight="1">
      <c r="A93" s="422" t="s">
        <v>108</v>
      </c>
      <c r="B93" s="37"/>
      <c r="C93" s="37"/>
      <c r="D93" s="37">
        <v>149</v>
      </c>
      <c r="E93" s="124"/>
      <c r="F93" s="423">
        <v>25</v>
      </c>
      <c r="G93" s="124"/>
    </row>
    <row r="94" spans="1:7" s="231" customFormat="1" ht="18" customHeight="1">
      <c r="A94" s="420" t="s">
        <v>109</v>
      </c>
      <c r="B94" s="37"/>
      <c r="C94" s="37"/>
      <c r="D94" s="37"/>
      <c r="E94" s="124"/>
      <c r="F94" s="423">
        <v>0</v>
      </c>
      <c r="G94" s="124"/>
    </row>
    <row r="95" spans="1:7" s="231" customFormat="1" ht="18" customHeight="1">
      <c r="A95" s="420" t="s">
        <v>110</v>
      </c>
      <c r="B95" s="30">
        <v>725</v>
      </c>
      <c r="C95" s="30">
        <v>982</v>
      </c>
      <c r="D95" s="30">
        <f>SUM(D96:D104)</f>
        <v>982</v>
      </c>
      <c r="E95" s="124">
        <f>D95/C95*100</f>
        <v>100</v>
      </c>
      <c r="F95" s="421">
        <f>SUM(F96:F104)</f>
        <v>975</v>
      </c>
      <c r="G95" s="124">
        <f>ROUND((D95-F95)/F95*100,2)</f>
        <v>0.72</v>
      </c>
    </row>
    <row r="96" spans="1:7" ht="18" customHeight="1">
      <c r="A96" s="422" t="s">
        <v>53</v>
      </c>
      <c r="B96" s="37"/>
      <c r="C96" s="37"/>
      <c r="D96" s="37">
        <v>294</v>
      </c>
      <c r="E96" s="124"/>
      <c r="F96" s="423">
        <v>367</v>
      </c>
      <c r="G96" s="124"/>
    </row>
    <row r="97" spans="1:7" ht="18" customHeight="1">
      <c r="A97" s="422" t="s">
        <v>54</v>
      </c>
      <c r="B97" s="37"/>
      <c r="C97" s="37"/>
      <c r="D97" s="37">
        <v>86</v>
      </c>
      <c r="E97" s="124"/>
      <c r="F97" s="423">
        <v>161</v>
      </c>
      <c r="G97" s="124"/>
    </row>
    <row r="98" spans="1:7" ht="18" customHeight="1">
      <c r="A98" s="422" t="s">
        <v>55</v>
      </c>
      <c r="B98" s="37"/>
      <c r="C98" s="37"/>
      <c r="D98" s="37">
        <v>12</v>
      </c>
      <c r="E98" s="124"/>
      <c r="F98" s="423">
        <v>6</v>
      </c>
      <c r="G98" s="124"/>
    </row>
    <row r="99" spans="1:7" ht="18" customHeight="1">
      <c r="A99" s="422" t="s">
        <v>111</v>
      </c>
      <c r="B99" s="37"/>
      <c r="C99" s="37"/>
      <c r="D99" s="37"/>
      <c r="E99" s="124"/>
      <c r="F99" s="423"/>
      <c r="G99" s="124"/>
    </row>
    <row r="100" spans="1:7" ht="18" customHeight="1">
      <c r="A100" s="422" t="s">
        <v>112</v>
      </c>
      <c r="B100" s="37"/>
      <c r="C100" s="37"/>
      <c r="D100" s="37"/>
      <c r="E100" s="124"/>
      <c r="F100" s="423"/>
      <c r="G100" s="124"/>
    </row>
    <row r="101" spans="1:7" ht="18" customHeight="1">
      <c r="A101" s="422" t="s">
        <v>113</v>
      </c>
      <c r="B101" s="37"/>
      <c r="C101" s="37"/>
      <c r="D101" s="37"/>
      <c r="E101" s="124"/>
      <c r="F101" s="423"/>
      <c r="G101" s="124"/>
    </row>
    <row r="102" spans="1:7" ht="18" customHeight="1">
      <c r="A102" s="422" t="s">
        <v>114</v>
      </c>
      <c r="B102" s="37"/>
      <c r="C102" s="37"/>
      <c r="D102" s="37">
        <v>159</v>
      </c>
      <c r="E102" s="124"/>
      <c r="F102" s="423">
        <v>142</v>
      </c>
      <c r="G102" s="124"/>
    </row>
    <row r="103" spans="1:7" ht="18" customHeight="1">
      <c r="A103" s="422" t="s">
        <v>62</v>
      </c>
      <c r="B103" s="37"/>
      <c r="C103" s="37"/>
      <c r="D103" s="37">
        <v>64</v>
      </c>
      <c r="E103" s="124"/>
      <c r="F103" s="423">
        <v>61</v>
      </c>
      <c r="G103" s="124"/>
    </row>
    <row r="104" spans="1:7" ht="18" customHeight="1">
      <c r="A104" s="422" t="s">
        <v>115</v>
      </c>
      <c r="B104" s="37"/>
      <c r="C104" s="37"/>
      <c r="D104" s="37">
        <v>367</v>
      </c>
      <c r="E104" s="124"/>
      <c r="F104" s="423">
        <v>238</v>
      </c>
      <c r="G104" s="124"/>
    </row>
    <row r="105" spans="1:7" s="231" customFormat="1" ht="18" customHeight="1">
      <c r="A105" s="420" t="s">
        <v>116</v>
      </c>
      <c r="B105" s="30">
        <v>10228</v>
      </c>
      <c r="C105" s="30">
        <v>14803</v>
      </c>
      <c r="D105" s="30">
        <f>SUM(D106:D113)</f>
        <v>14803</v>
      </c>
      <c r="E105" s="124">
        <f>D105/C105*100</f>
        <v>100</v>
      </c>
      <c r="F105" s="30">
        <f>SUM(F106:F113)</f>
        <v>11876</v>
      </c>
      <c r="G105" s="124">
        <f>ROUND((D105-F105)/F105*100,2)</f>
        <v>24.65</v>
      </c>
    </row>
    <row r="106" spans="1:7" ht="18" customHeight="1">
      <c r="A106" s="422" t="s">
        <v>53</v>
      </c>
      <c r="B106" s="37"/>
      <c r="C106" s="37"/>
      <c r="D106" s="37">
        <v>6427</v>
      </c>
      <c r="E106" s="124"/>
      <c r="F106" s="37">
        <v>6046</v>
      </c>
      <c r="G106" s="124"/>
    </row>
    <row r="107" spans="1:7" ht="18" customHeight="1">
      <c r="A107" s="422" t="s">
        <v>54</v>
      </c>
      <c r="B107" s="37"/>
      <c r="C107" s="37"/>
      <c r="D107" s="37">
        <v>3084</v>
      </c>
      <c r="E107" s="124"/>
      <c r="F107" s="37">
        <v>3566</v>
      </c>
      <c r="G107" s="124"/>
    </row>
    <row r="108" spans="1:7" ht="18" customHeight="1">
      <c r="A108" s="422" t="s">
        <v>55</v>
      </c>
      <c r="B108" s="37"/>
      <c r="C108" s="37"/>
      <c r="D108" s="37">
        <v>610</v>
      </c>
      <c r="E108" s="124"/>
      <c r="F108" s="423">
        <v>124</v>
      </c>
      <c r="G108" s="124"/>
    </row>
    <row r="109" spans="1:7" ht="18" customHeight="1">
      <c r="A109" s="422" t="s">
        <v>117</v>
      </c>
      <c r="B109" s="37"/>
      <c r="C109" s="37"/>
      <c r="D109" s="37">
        <v>801</v>
      </c>
      <c r="E109" s="124"/>
      <c r="F109" s="423">
        <v>849</v>
      </c>
      <c r="G109" s="124"/>
    </row>
    <row r="110" spans="1:7" ht="18" customHeight="1">
      <c r="A110" s="422" t="s">
        <v>118</v>
      </c>
      <c r="B110" s="37"/>
      <c r="C110" s="37"/>
      <c r="D110" s="37">
        <v>208</v>
      </c>
      <c r="E110" s="124"/>
      <c r="F110" s="423">
        <v>267</v>
      </c>
      <c r="G110" s="124"/>
    </row>
    <row r="111" spans="1:7" ht="18" customHeight="1">
      <c r="A111" s="422" t="s">
        <v>119</v>
      </c>
      <c r="B111" s="37"/>
      <c r="C111" s="37"/>
      <c r="D111" s="37"/>
      <c r="E111" s="124"/>
      <c r="F111" s="423"/>
      <c r="G111" s="124"/>
    </row>
    <row r="112" spans="1:7" ht="18" customHeight="1">
      <c r="A112" s="422" t="s">
        <v>62</v>
      </c>
      <c r="B112" s="37"/>
      <c r="C112" s="37"/>
      <c r="D112" s="37">
        <v>424</v>
      </c>
      <c r="E112" s="124"/>
      <c r="F112" s="423">
        <v>353</v>
      </c>
      <c r="G112" s="124"/>
    </row>
    <row r="113" spans="1:7" ht="18" customHeight="1">
      <c r="A113" s="422" t="s">
        <v>120</v>
      </c>
      <c r="B113" s="37"/>
      <c r="C113" s="37"/>
      <c r="D113" s="37">
        <v>3249</v>
      </c>
      <c r="E113" s="124"/>
      <c r="F113" s="423">
        <v>671</v>
      </c>
      <c r="G113" s="124"/>
    </row>
    <row r="114" spans="1:7" s="231" customFormat="1" ht="18" customHeight="1">
      <c r="A114" s="420" t="s">
        <v>121</v>
      </c>
      <c r="B114" s="30">
        <v>5305</v>
      </c>
      <c r="C114" s="30">
        <v>8436</v>
      </c>
      <c r="D114" s="30">
        <f>SUM(D115:D124)</f>
        <v>8436</v>
      </c>
      <c r="E114" s="124">
        <f>D114/C114*100</f>
        <v>100</v>
      </c>
      <c r="F114" s="421">
        <f>SUM(F115:F124)</f>
        <v>7835</v>
      </c>
      <c r="G114" s="124">
        <f>ROUND((D114-F114)/F114*100,2)</f>
        <v>7.67</v>
      </c>
    </row>
    <row r="115" spans="1:7" ht="18" customHeight="1">
      <c r="A115" s="422" t="s">
        <v>53</v>
      </c>
      <c r="B115" s="37"/>
      <c r="C115" s="37"/>
      <c r="D115" s="37">
        <v>2515</v>
      </c>
      <c r="E115" s="124"/>
      <c r="F115" s="423">
        <v>2564</v>
      </c>
      <c r="G115" s="124"/>
    </row>
    <row r="116" spans="1:7" ht="18" customHeight="1">
      <c r="A116" s="422" t="s">
        <v>54</v>
      </c>
      <c r="B116" s="37"/>
      <c r="C116" s="37"/>
      <c r="D116" s="37">
        <v>440</v>
      </c>
      <c r="E116" s="124"/>
      <c r="F116" s="423">
        <v>319</v>
      </c>
      <c r="G116" s="124"/>
    </row>
    <row r="117" spans="1:7" ht="18" customHeight="1">
      <c r="A117" s="422" t="s">
        <v>55</v>
      </c>
      <c r="B117" s="37"/>
      <c r="C117" s="37"/>
      <c r="D117" s="37">
        <v>33</v>
      </c>
      <c r="E117" s="124"/>
      <c r="F117" s="423">
        <v>77</v>
      </c>
      <c r="G117" s="124"/>
    </row>
    <row r="118" spans="1:7" ht="18" customHeight="1">
      <c r="A118" s="422" t="s">
        <v>122</v>
      </c>
      <c r="B118" s="37"/>
      <c r="C118" s="37"/>
      <c r="D118" s="37">
        <v>55</v>
      </c>
      <c r="E118" s="124"/>
      <c r="F118" s="423">
        <v>2</v>
      </c>
      <c r="G118" s="124"/>
    </row>
    <row r="119" spans="1:7" ht="18" customHeight="1">
      <c r="A119" s="422" t="s">
        <v>123</v>
      </c>
      <c r="B119" s="37"/>
      <c r="C119" s="37"/>
      <c r="D119" s="37"/>
      <c r="E119" s="124"/>
      <c r="F119" s="423"/>
      <c r="G119" s="124"/>
    </row>
    <row r="120" spans="1:7" ht="18" customHeight="1">
      <c r="A120" s="422" t="s">
        <v>124</v>
      </c>
      <c r="B120" s="37"/>
      <c r="C120" s="37"/>
      <c r="D120" s="37"/>
      <c r="E120" s="124"/>
      <c r="F120" s="423"/>
      <c r="G120" s="124"/>
    </row>
    <row r="121" spans="1:7" ht="18" customHeight="1">
      <c r="A121" s="422" t="s">
        <v>125</v>
      </c>
      <c r="B121" s="37"/>
      <c r="C121" s="37"/>
      <c r="D121" s="37">
        <v>383</v>
      </c>
      <c r="E121" s="124"/>
      <c r="F121" s="423">
        <v>218</v>
      </c>
      <c r="G121" s="124"/>
    </row>
    <row r="122" spans="1:7" ht="18" customHeight="1">
      <c r="A122" s="422" t="s">
        <v>126</v>
      </c>
      <c r="B122" s="37"/>
      <c r="C122" s="37"/>
      <c r="D122" s="37">
        <v>2256</v>
      </c>
      <c r="E122" s="124"/>
      <c r="F122" s="423">
        <v>2044</v>
      </c>
      <c r="G122" s="124"/>
    </row>
    <row r="123" spans="1:7" ht="18" customHeight="1">
      <c r="A123" s="422" t="s">
        <v>62</v>
      </c>
      <c r="B123" s="37"/>
      <c r="C123" s="37"/>
      <c r="D123" s="37">
        <v>1114</v>
      </c>
      <c r="E123" s="124"/>
      <c r="F123" s="423">
        <v>641</v>
      </c>
      <c r="G123" s="124"/>
    </row>
    <row r="124" spans="1:7" ht="18" customHeight="1">
      <c r="A124" s="422" t="s">
        <v>127</v>
      </c>
      <c r="B124" s="37"/>
      <c r="C124" s="37"/>
      <c r="D124" s="37">
        <v>1640</v>
      </c>
      <c r="E124" s="124"/>
      <c r="F124" s="423">
        <v>1970</v>
      </c>
      <c r="G124" s="124"/>
    </row>
    <row r="125" spans="1:7" s="231" customFormat="1" ht="18" customHeight="1">
      <c r="A125" s="420" t="s">
        <v>128</v>
      </c>
      <c r="B125" s="30">
        <v>20</v>
      </c>
      <c r="C125" s="30">
        <v>30</v>
      </c>
      <c r="D125" s="421">
        <f>SUM(D126:D129)</f>
        <v>30</v>
      </c>
      <c r="E125" s="124">
        <f>D125/C125*100</f>
        <v>100</v>
      </c>
      <c r="F125" s="421">
        <f>SUM(F126:F129)</f>
        <v>260</v>
      </c>
      <c r="G125" s="124">
        <f>ROUND((D125-F125)/F125*100,2)</f>
        <v>-88.46</v>
      </c>
    </row>
    <row r="126" spans="1:7" ht="18" customHeight="1">
      <c r="A126" s="422" t="s">
        <v>54</v>
      </c>
      <c r="B126" s="37"/>
      <c r="C126" s="37"/>
      <c r="D126" s="37"/>
      <c r="E126" s="124"/>
      <c r="F126" s="423"/>
      <c r="G126" s="124"/>
    </row>
    <row r="127" spans="1:7" ht="18" customHeight="1">
      <c r="A127" s="422" t="s">
        <v>129</v>
      </c>
      <c r="B127" s="37"/>
      <c r="C127" s="37"/>
      <c r="D127" s="37">
        <v>30</v>
      </c>
      <c r="E127" s="124"/>
      <c r="F127" s="423">
        <v>260</v>
      </c>
      <c r="G127" s="124"/>
    </row>
    <row r="128" spans="1:7" ht="18" customHeight="1">
      <c r="A128" s="422" t="s">
        <v>130</v>
      </c>
      <c r="B128" s="37"/>
      <c r="C128" s="37"/>
      <c r="D128" s="37"/>
      <c r="E128" s="124"/>
      <c r="F128" s="423"/>
      <c r="G128" s="124"/>
    </row>
    <row r="129" spans="1:7" ht="18" customHeight="1">
      <c r="A129" s="422" t="s">
        <v>131</v>
      </c>
      <c r="B129" s="37"/>
      <c r="C129" s="37"/>
      <c r="D129" s="37"/>
      <c r="E129" s="124"/>
      <c r="F129" s="423"/>
      <c r="G129" s="124"/>
    </row>
    <row r="130" spans="1:7" s="231" customFormat="1" ht="18" customHeight="1">
      <c r="A130" s="420" t="s">
        <v>132</v>
      </c>
      <c r="B130" s="30"/>
      <c r="C130" s="30">
        <v>50</v>
      </c>
      <c r="D130" s="30">
        <f>SUM(D131:D135)</f>
        <v>50</v>
      </c>
      <c r="E130" s="124">
        <f>D130/C130*100</f>
        <v>100</v>
      </c>
      <c r="F130" s="421">
        <f>SUM(F131:F135)</f>
        <v>203</v>
      </c>
      <c r="G130" s="124">
        <f>ROUND((D130-F130)/F130*100,2)</f>
        <v>-75.37</v>
      </c>
    </row>
    <row r="131" spans="1:7" ht="18" customHeight="1">
      <c r="A131" s="422" t="s">
        <v>53</v>
      </c>
      <c r="B131" s="37"/>
      <c r="C131" s="37"/>
      <c r="D131" s="37"/>
      <c r="E131" s="124"/>
      <c r="F131" s="423">
        <v>51</v>
      </c>
      <c r="G131" s="124"/>
    </row>
    <row r="132" spans="1:7" ht="18" customHeight="1">
      <c r="A132" s="422" t="s">
        <v>54</v>
      </c>
      <c r="B132" s="37"/>
      <c r="C132" s="37"/>
      <c r="D132" s="37"/>
      <c r="E132" s="124"/>
      <c r="F132" s="423">
        <v>62</v>
      </c>
      <c r="G132" s="124"/>
    </row>
    <row r="133" spans="1:7" ht="18" customHeight="1">
      <c r="A133" s="422" t="s">
        <v>133</v>
      </c>
      <c r="B133" s="37"/>
      <c r="C133" s="37"/>
      <c r="D133" s="37"/>
      <c r="E133" s="124"/>
      <c r="F133" s="423"/>
      <c r="G133" s="124"/>
    </row>
    <row r="134" spans="1:7" ht="18" customHeight="1">
      <c r="A134" s="422" t="s">
        <v>134</v>
      </c>
      <c r="B134" s="37"/>
      <c r="C134" s="37"/>
      <c r="D134" s="37"/>
      <c r="E134" s="124"/>
      <c r="F134" s="423"/>
      <c r="G134" s="124"/>
    </row>
    <row r="135" spans="1:7" ht="18" customHeight="1">
      <c r="A135" s="422" t="s">
        <v>135</v>
      </c>
      <c r="B135" s="37"/>
      <c r="C135" s="37"/>
      <c r="D135" s="37">
        <v>50</v>
      </c>
      <c r="E135" s="124"/>
      <c r="F135" s="423">
        <v>90</v>
      </c>
      <c r="G135" s="124"/>
    </row>
    <row r="136" spans="1:7" s="231" customFormat="1" ht="18" customHeight="1">
      <c r="A136" s="420" t="s">
        <v>136</v>
      </c>
      <c r="B136" s="30">
        <v>177</v>
      </c>
      <c r="C136" s="30">
        <v>65</v>
      </c>
      <c r="D136" s="421">
        <f>SUM(D137:D142)</f>
        <v>65</v>
      </c>
      <c r="E136" s="124">
        <f>D136/C136*100</f>
        <v>100</v>
      </c>
      <c r="F136" s="421">
        <f>SUM(F137:F142)</f>
        <v>331</v>
      </c>
      <c r="G136" s="124">
        <f>ROUND((D136-F136)/F136*100,2)</f>
        <v>-80.36</v>
      </c>
    </row>
    <row r="137" spans="1:7" ht="18" customHeight="1">
      <c r="A137" s="422" t="s">
        <v>53</v>
      </c>
      <c r="B137" s="37"/>
      <c r="C137" s="37"/>
      <c r="D137" s="37">
        <v>47</v>
      </c>
      <c r="E137" s="124"/>
      <c r="F137" s="423">
        <v>127</v>
      </c>
      <c r="G137" s="124"/>
    </row>
    <row r="138" spans="1:7" ht="18" customHeight="1">
      <c r="A138" s="422" t="s">
        <v>54</v>
      </c>
      <c r="B138" s="37"/>
      <c r="C138" s="37"/>
      <c r="D138" s="37">
        <v>8</v>
      </c>
      <c r="E138" s="124"/>
      <c r="F138" s="423">
        <v>174</v>
      </c>
      <c r="G138" s="124"/>
    </row>
    <row r="139" spans="1:7" ht="18" customHeight="1">
      <c r="A139" s="422" t="s">
        <v>137</v>
      </c>
      <c r="B139" s="37"/>
      <c r="C139" s="37"/>
      <c r="D139" s="37"/>
      <c r="E139" s="124"/>
      <c r="F139" s="423"/>
      <c r="G139" s="124"/>
    </row>
    <row r="140" spans="1:7" ht="18" customHeight="1">
      <c r="A140" s="422" t="s">
        <v>138</v>
      </c>
      <c r="B140" s="37"/>
      <c r="C140" s="37"/>
      <c r="D140" s="37">
        <v>10</v>
      </c>
      <c r="E140" s="124"/>
      <c r="F140" s="423">
        <v>5</v>
      </c>
      <c r="G140" s="124"/>
    </row>
    <row r="141" spans="1:7" ht="18" customHeight="1">
      <c r="A141" s="422" t="s">
        <v>62</v>
      </c>
      <c r="B141" s="37"/>
      <c r="C141" s="37"/>
      <c r="D141" s="37"/>
      <c r="E141" s="124"/>
      <c r="F141" s="423">
        <v>25</v>
      </c>
      <c r="G141" s="124"/>
    </row>
    <row r="142" spans="1:7" ht="18" customHeight="1">
      <c r="A142" s="422" t="s">
        <v>139</v>
      </c>
      <c r="B142" s="37"/>
      <c r="C142" s="37"/>
      <c r="D142" s="37"/>
      <c r="E142" s="124"/>
      <c r="F142" s="423"/>
      <c r="G142" s="124"/>
    </row>
    <row r="143" spans="1:7" s="231" customFormat="1" ht="18" customHeight="1">
      <c r="A143" s="420" t="s">
        <v>140</v>
      </c>
      <c r="B143" s="30">
        <v>905</v>
      </c>
      <c r="C143" s="30">
        <v>1027</v>
      </c>
      <c r="D143" s="30">
        <f>SUM(D144:D148)</f>
        <v>1027</v>
      </c>
      <c r="E143" s="124">
        <f>D143/C143*100</f>
        <v>100</v>
      </c>
      <c r="F143" s="421">
        <f>SUM(F144:F148)</f>
        <v>1203</v>
      </c>
      <c r="G143" s="124">
        <f>ROUND((D143-F143)/F143*100,2)</f>
        <v>-14.63</v>
      </c>
    </row>
    <row r="144" spans="1:7" ht="18" customHeight="1">
      <c r="A144" s="422" t="s">
        <v>53</v>
      </c>
      <c r="B144" s="37"/>
      <c r="C144" s="37"/>
      <c r="D144" s="37">
        <v>750</v>
      </c>
      <c r="E144" s="124"/>
      <c r="F144" s="423">
        <v>796</v>
      </c>
      <c r="G144" s="124"/>
    </row>
    <row r="145" spans="1:7" ht="18" customHeight="1">
      <c r="A145" s="422" t="s">
        <v>54</v>
      </c>
      <c r="B145" s="37"/>
      <c r="C145" s="37"/>
      <c r="D145" s="37">
        <v>149</v>
      </c>
      <c r="E145" s="124"/>
      <c r="F145" s="423">
        <v>149</v>
      </c>
      <c r="G145" s="124"/>
    </row>
    <row r="146" spans="1:7" ht="18" customHeight="1">
      <c r="A146" s="422" t="s">
        <v>141</v>
      </c>
      <c r="B146" s="37"/>
      <c r="C146" s="37"/>
      <c r="D146" s="37"/>
      <c r="E146" s="124"/>
      <c r="F146" s="423">
        <v>29</v>
      </c>
      <c r="G146" s="124"/>
    </row>
    <row r="147" spans="1:7" ht="18" customHeight="1">
      <c r="A147" s="422" t="s">
        <v>142</v>
      </c>
      <c r="B147" s="37"/>
      <c r="C147" s="37"/>
      <c r="D147" s="37">
        <v>64</v>
      </c>
      <c r="E147" s="124"/>
      <c r="F147" s="423">
        <v>99</v>
      </c>
      <c r="G147" s="124"/>
    </row>
    <row r="148" spans="1:7" ht="18" customHeight="1">
      <c r="A148" s="422" t="s">
        <v>143</v>
      </c>
      <c r="B148" s="37"/>
      <c r="C148" s="37"/>
      <c r="D148" s="37">
        <v>64</v>
      </c>
      <c r="E148" s="124"/>
      <c r="F148" s="423">
        <v>130</v>
      </c>
      <c r="G148" s="124"/>
    </row>
    <row r="149" spans="1:7" s="231" customFormat="1" ht="18" customHeight="1">
      <c r="A149" s="420" t="s">
        <v>144</v>
      </c>
      <c r="B149" s="30">
        <v>915</v>
      </c>
      <c r="C149" s="30">
        <v>1003</v>
      </c>
      <c r="D149" s="30">
        <f>SUM(D150:D154)</f>
        <v>1003</v>
      </c>
      <c r="E149" s="124">
        <f>D149/C149*100</f>
        <v>100</v>
      </c>
      <c r="F149" s="421">
        <f>SUM(F150:F154)</f>
        <v>1003</v>
      </c>
      <c r="G149" s="124"/>
    </row>
    <row r="150" spans="1:7" ht="18" customHeight="1">
      <c r="A150" s="422" t="s">
        <v>53</v>
      </c>
      <c r="B150" s="37"/>
      <c r="C150" s="37"/>
      <c r="D150" s="37">
        <v>631</v>
      </c>
      <c r="E150" s="124"/>
      <c r="F150" s="423">
        <v>574</v>
      </c>
      <c r="G150" s="124"/>
    </row>
    <row r="151" spans="1:7" ht="18" customHeight="1">
      <c r="A151" s="422" t="s">
        <v>54</v>
      </c>
      <c r="B151" s="37"/>
      <c r="C151" s="37"/>
      <c r="D151" s="37">
        <v>253</v>
      </c>
      <c r="E151" s="124"/>
      <c r="F151" s="423">
        <v>189</v>
      </c>
      <c r="G151" s="124"/>
    </row>
    <row r="152" spans="1:7" ht="18" customHeight="1">
      <c r="A152" s="422" t="s">
        <v>67</v>
      </c>
      <c r="B152" s="37"/>
      <c r="C152" s="37"/>
      <c r="D152" s="37">
        <v>74</v>
      </c>
      <c r="E152" s="124"/>
      <c r="F152" s="423">
        <v>79</v>
      </c>
      <c r="G152" s="124"/>
    </row>
    <row r="153" spans="1:7" ht="18" customHeight="1">
      <c r="A153" s="422" t="s">
        <v>62</v>
      </c>
      <c r="B153" s="37"/>
      <c r="C153" s="37"/>
      <c r="D153" s="37">
        <v>22</v>
      </c>
      <c r="E153" s="124"/>
      <c r="F153" s="423">
        <v>23</v>
      </c>
      <c r="G153" s="124"/>
    </row>
    <row r="154" spans="1:7" ht="18" customHeight="1">
      <c r="A154" s="424" t="s">
        <v>145</v>
      </c>
      <c r="B154" s="37"/>
      <c r="C154" s="37"/>
      <c r="D154" s="37">
        <v>23</v>
      </c>
      <c r="E154" s="124"/>
      <c r="F154" s="423">
        <v>138</v>
      </c>
      <c r="G154" s="124"/>
    </row>
    <row r="155" spans="1:7" s="231" customFormat="1" ht="18" customHeight="1">
      <c r="A155" s="420" t="s">
        <v>146</v>
      </c>
      <c r="B155" s="30">
        <v>4347</v>
      </c>
      <c r="C155" s="30">
        <v>5222</v>
      </c>
      <c r="D155" s="30">
        <f>SUM(D156:D161)</f>
        <v>5222</v>
      </c>
      <c r="E155" s="124">
        <f>D155/C155*100</f>
        <v>100</v>
      </c>
      <c r="F155" s="421">
        <f>SUM(F156:F161)</f>
        <v>5441</v>
      </c>
      <c r="G155" s="124">
        <f>ROUND((D155-F155)/F155*100,2)</f>
        <v>-4.02</v>
      </c>
    </row>
    <row r="156" spans="1:7" ht="18" customHeight="1">
      <c r="A156" s="422" t="s">
        <v>53</v>
      </c>
      <c r="B156" s="37"/>
      <c r="C156" s="37"/>
      <c r="D156" s="37">
        <v>2282</v>
      </c>
      <c r="E156" s="124"/>
      <c r="F156" s="423">
        <v>2395</v>
      </c>
      <c r="G156" s="124"/>
    </row>
    <row r="157" spans="1:7" ht="18" customHeight="1">
      <c r="A157" s="422" t="s">
        <v>54</v>
      </c>
      <c r="B157" s="37"/>
      <c r="C157" s="37"/>
      <c r="D157" s="37">
        <v>659</v>
      </c>
      <c r="E157" s="124"/>
      <c r="F157" s="423">
        <v>1012</v>
      </c>
      <c r="G157" s="124"/>
    </row>
    <row r="158" spans="1:7" ht="18" customHeight="1">
      <c r="A158" s="422" t="s">
        <v>55</v>
      </c>
      <c r="B158" s="37"/>
      <c r="C158" s="37"/>
      <c r="D158" s="37"/>
      <c r="E158" s="124"/>
      <c r="F158" s="423">
        <v>7</v>
      </c>
      <c r="G158" s="124"/>
    </row>
    <row r="159" spans="1:7" ht="18" customHeight="1">
      <c r="A159" s="422" t="s">
        <v>147</v>
      </c>
      <c r="B159" s="37"/>
      <c r="C159" s="37"/>
      <c r="D159" s="37">
        <v>8</v>
      </c>
      <c r="E159" s="124"/>
      <c r="F159" s="423"/>
      <c r="G159" s="124"/>
    </row>
    <row r="160" spans="1:7" ht="18" customHeight="1">
      <c r="A160" s="422" t="s">
        <v>62</v>
      </c>
      <c r="B160" s="37"/>
      <c r="C160" s="37"/>
      <c r="D160" s="37">
        <v>507</v>
      </c>
      <c r="E160" s="124"/>
      <c r="F160" s="423">
        <v>414</v>
      </c>
      <c r="G160" s="124"/>
    </row>
    <row r="161" spans="1:7" ht="18" customHeight="1">
      <c r="A161" s="422" t="s">
        <v>148</v>
      </c>
      <c r="B161" s="37"/>
      <c r="C161" s="37"/>
      <c r="D161" s="37">
        <v>1766</v>
      </c>
      <c r="E161" s="124"/>
      <c r="F161" s="423">
        <v>1613</v>
      </c>
      <c r="G161" s="124"/>
    </row>
    <row r="162" spans="1:7" s="231" customFormat="1" ht="18" customHeight="1">
      <c r="A162" s="420" t="s">
        <v>149</v>
      </c>
      <c r="B162" s="30">
        <v>14667</v>
      </c>
      <c r="C162" s="30">
        <v>17527</v>
      </c>
      <c r="D162" s="30">
        <f>SUM(D163:D168)</f>
        <v>17527</v>
      </c>
      <c r="E162" s="124">
        <f>D162/C162*100</f>
        <v>100</v>
      </c>
      <c r="F162" s="421">
        <f>SUM(F163:F168)</f>
        <v>16800</v>
      </c>
      <c r="G162" s="124">
        <f>ROUND((D162-F162)/F162*100,2)</f>
        <v>4.33</v>
      </c>
    </row>
    <row r="163" spans="1:7" ht="18" customHeight="1">
      <c r="A163" s="422" t="s">
        <v>53</v>
      </c>
      <c r="B163" s="37"/>
      <c r="C163" s="37"/>
      <c r="D163" s="37">
        <v>10364</v>
      </c>
      <c r="E163" s="124"/>
      <c r="F163" s="423">
        <v>9382</v>
      </c>
      <c r="G163" s="124"/>
    </row>
    <row r="164" spans="1:7" ht="18" customHeight="1">
      <c r="A164" s="422" t="s">
        <v>54</v>
      </c>
      <c r="B164" s="37"/>
      <c r="C164" s="37"/>
      <c r="D164" s="37">
        <v>4153</v>
      </c>
      <c r="E164" s="124"/>
      <c r="F164" s="423">
        <v>5339</v>
      </c>
      <c r="G164" s="124"/>
    </row>
    <row r="165" spans="1:7" ht="18" customHeight="1">
      <c r="A165" s="422" t="s">
        <v>55</v>
      </c>
      <c r="B165" s="37"/>
      <c r="C165" s="37"/>
      <c r="D165" s="37">
        <v>60</v>
      </c>
      <c r="E165" s="124"/>
      <c r="F165" s="423">
        <v>66</v>
      </c>
      <c r="G165" s="124"/>
    </row>
    <row r="166" spans="1:7" ht="18" customHeight="1">
      <c r="A166" s="422" t="s">
        <v>150</v>
      </c>
      <c r="B166" s="37"/>
      <c r="C166" s="37"/>
      <c r="D166" s="37">
        <v>484</v>
      </c>
      <c r="E166" s="124"/>
      <c r="F166" s="423">
        <v>778</v>
      </c>
      <c r="G166" s="124"/>
    </row>
    <row r="167" spans="1:7" ht="20.25" customHeight="1">
      <c r="A167" s="422" t="s">
        <v>62</v>
      </c>
      <c r="B167" s="37"/>
      <c r="C167" s="37"/>
      <c r="D167" s="37">
        <v>892</v>
      </c>
      <c r="E167" s="124"/>
      <c r="F167" s="423">
        <v>501</v>
      </c>
      <c r="G167" s="124"/>
    </row>
    <row r="168" spans="1:7" ht="27" customHeight="1">
      <c r="A168" s="424" t="s">
        <v>151</v>
      </c>
      <c r="B168" s="37"/>
      <c r="C168" s="37"/>
      <c r="D168" s="37">
        <v>1574</v>
      </c>
      <c r="E168" s="124"/>
      <c r="F168" s="423">
        <v>734</v>
      </c>
      <c r="G168" s="124"/>
    </row>
    <row r="169" spans="1:7" s="231" customFormat="1" ht="24" customHeight="1">
      <c r="A169" s="420" t="s">
        <v>152</v>
      </c>
      <c r="B169" s="30">
        <v>4558</v>
      </c>
      <c r="C169" s="30">
        <v>5374</v>
      </c>
      <c r="D169" s="30">
        <f>SUM(D170:D175)</f>
        <v>5374</v>
      </c>
      <c r="E169" s="124">
        <f>D169/C169*100</f>
        <v>100</v>
      </c>
      <c r="F169" s="421">
        <f>SUM(F170:F175)</f>
        <v>4641</v>
      </c>
      <c r="G169" s="124">
        <f>ROUND((D169-F169)/F169*100,2)</f>
        <v>15.79</v>
      </c>
    </row>
    <row r="170" spans="1:7" ht="20.25" customHeight="1">
      <c r="A170" s="422" t="s">
        <v>53</v>
      </c>
      <c r="B170" s="37"/>
      <c r="C170" s="37"/>
      <c r="D170" s="37">
        <v>2833</v>
      </c>
      <c r="E170" s="124"/>
      <c r="F170" s="423">
        <v>2113</v>
      </c>
      <c r="G170" s="124"/>
    </row>
    <row r="171" spans="1:7" ht="24" customHeight="1">
      <c r="A171" s="422" t="s">
        <v>54</v>
      </c>
      <c r="B171" s="37"/>
      <c r="C171" s="37"/>
      <c r="D171" s="37">
        <v>1213</v>
      </c>
      <c r="E171" s="124"/>
      <c r="F171" s="423">
        <v>1357</v>
      </c>
      <c r="G171" s="124"/>
    </row>
    <row r="172" spans="1:7" ht="18.75" customHeight="1">
      <c r="A172" s="422" t="s">
        <v>55</v>
      </c>
      <c r="B172" s="37"/>
      <c r="C172" s="37"/>
      <c r="D172" s="37"/>
      <c r="E172" s="124"/>
      <c r="F172" s="423"/>
      <c r="G172" s="124"/>
    </row>
    <row r="173" spans="1:7" ht="18.75" customHeight="1">
      <c r="A173" s="422" t="s">
        <v>153</v>
      </c>
      <c r="B173" s="37"/>
      <c r="C173" s="37"/>
      <c r="D173" s="37">
        <v>75</v>
      </c>
      <c r="E173" s="124"/>
      <c r="F173" s="429">
        <v>86</v>
      </c>
      <c r="G173" s="124"/>
    </row>
    <row r="174" spans="1:7" ht="18.75" customHeight="1">
      <c r="A174" s="422" t="s">
        <v>62</v>
      </c>
      <c r="B174" s="37"/>
      <c r="C174" s="37"/>
      <c r="D174" s="37">
        <v>215</v>
      </c>
      <c r="E174" s="124"/>
      <c r="F174" s="423">
        <v>138</v>
      </c>
      <c r="G174" s="124"/>
    </row>
    <row r="175" spans="1:7" ht="18.75" customHeight="1">
      <c r="A175" s="422" t="s">
        <v>154</v>
      </c>
      <c r="B175" s="37"/>
      <c r="C175" s="37"/>
      <c r="D175" s="37">
        <v>1038</v>
      </c>
      <c r="E175" s="124"/>
      <c r="F175" s="423">
        <v>947</v>
      </c>
      <c r="G175" s="124"/>
    </row>
    <row r="176" spans="1:7" s="231" customFormat="1" ht="18.75" customHeight="1">
      <c r="A176" s="420" t="s">
        <v>155</v>
      </c>
      <c r="B176" s="30">
        <v>4267</v>
      </c>
      <c r="C176" s="30">
        <v>6232</v>
      </c>
      <c r="D176" s="30">
        <f>SUM(D177:D181)</f>
        <v>6232</v>
      </c>
      <c r="E176" s="124">
        <f>D176/C176*100</f>
        <v>100</v>
      </c>
      <c r="F176" s="421">
        <f>SUM(F177:F181)</f>
        <v>5855</v>
      </c>
      <c r="G176" s="124">
        <f>ROUND((D176-F176)/F176*100,2)</f>
        <v>6.44</v>
      </c>
    </row>
    <row r="177" spans="1:7" ht="18.75" customHeight="1">
      <c r="A177" s="422" t="s">
        <v>53</v>
      </c>
      <c r="B177" s="37"/>
      <c r="C177" s="37"/>
      <c r="D177" s="37">
        <v>1777</v>
      </c>
      <c r="E177" s="124"/>
      <c r="F177" s="423">
        <v>1262</v>
      </c>
      <c r="G177" s="124"/>
    </row>
    <row r="178" spans="1:7" ht="18.75" customHeight="1">
      <c r="A178" s="422" t="s">
        <v>54</v>
      </c>
      <c r="B178" s="37"/>
      <c r="C178" s="37"/>
      <c r="D178" s="37">
        <v>1231</v>
      </c>
      <c r="E178" s="124"/>
      <c r="F178" s="423">
        <v>2593</v>
      </c>
      <c r="G178" s="124"/>
    </row>
    <row r="179" spans="1:7" ht="18.75" customHeight="1">
      <c r="A179" s="422" t="s">
        <v>55</v>
      </c>
      <c r="B179" s="37"/>
      <c r="C179" s="37"/>
      <c r="D179" s="37">
        <v>22</v>
      </c>
      <c r="E179" s="124"/>
      <c r="F179" s="423">
        <v>10</v>
      </c>
      <c r="G179" s="124"/>
    </row>
    <row r="180" spans="1:7" ht="18.75" customHeight="1">
      <c r="A180" s="422" t="s">
        <v>62</v>
      </c>
      <c r="B180" s="37"/>
      <c r="C180" s="37"/>
      <c r="D180" s="37">
        <v>522</v>
      </c>
      <c r="E180" s="124"/>
      <c r="F180" s="423">
        <v>643</v>
      </c>
      <c r="G180" s="124"/>
    </row>
    <row r="181" spans="1:7" ht="18.75" customHeight="1">
      <c r="A181" s="422" t="s">
        <v>156</v>
      </c>
      <c r="B181" s="37"/>
      <c r="C181" s="37"/>
      <c r="D181" s="37">
        <v>2680</v>
      </c>
      <c r="E181" s="124"/>
      <c r="F181" s="423">
        <v>1347</v>
      </c>
      <c r="G181" s="124"/>
    </row>
    <row r="182" spans="1:7" s="231" customFormat="1" ht="18.75" customHeight="1">
      <c r="A182" s="420" t="s">
        <v>157</v>
      </c>
      <c r="B182" s="30">
        <v>948</v>
      </c>
      <c r="C182" s="30">
        <v>1226</v>
      </c>
      <c r="D182" s="30">
        <f>SUM(D183:D189)</f>
        <v>1226</v>
      </c>
      <c r="E182" s="124">
        <f>D182/C182*100</f>
        <v>100</v>
      </c>
      <c r="F182" s="421">
        <f>SUM(F183:F189)</f>
        <v>1158</v>
      </c>
      <c r="G182" s="124">
        <f>ROUND((D182-F182)/F182*100,2)</f>
        <v>5.87</v>
      </c>
    </row>
    <row r="183" spans="1:7" ht="18.75" customHeight="1">
      <c r="A183" s="422" t="s">
        <v>53</v>
      </c>
      <c r="B183" s="37"/>
      <c r="C183" s="37"/>
      <c r="D183" s="37">
        <v>825</v>
      </c>
      <c r="E183" s="124"/>
      <c r="F183" s="423">
        <v>687</v>
      </c>
      <c r="G183" s="124"/>
    </row>
    <row r="184" spans="1:7" ht="18.75" customHeight="1">
      <c r="A184" s="422" t="s">
        <v>54</v>
      </c>
      <c r="B184" s="37"/>
      <c r="C184" s="37"/>
      <c r="D184" s="37">
        <v>187</v>
      </c>
      <c r="E184" s="124"/>
      <c r="F184" s="423">
        <v>319</v>
      </c>
      <c r="G184" s="124"/>
    </row>
    <row r="185" spans="1:7" ht="18.75" customHeight="1">
      <c r="A185" s="422" t="s">
        <v>158</v>
      </c>
      <c r="B185" s="37"/>
      <c r="C185" s="37"/>
      <c r="D185" s="37"/>
      <c r="E185" s="124"/>
      <c r="F185" s="423"/>
      <c r="G185" s="124"/>
    </row>
    <row r="186" spans="1:7" ht="18.75" customHeight="1">
      <c r="A186" s="422" t="s">
        <v>159</v>
      </c>
      <c r="B186" s="37"/>
      <c r="C186" s="37"/>
      <c r="D186" s="37">
        <v>124</v>
      </c>
      <c r="E186" s="124"/>
      <c r="F186" s="429">
        <v>33</v>
      </c>
      <c r="G186" s="124"/>
    </row>
    <row r="187" spans="1:7" ht="18.75" customHeight="1">
      <c r="A187" s="422" t="s">
        <v>160</v>
      </c>
      <c r="B187" s="37"/>
      <c r="C187" s="37"/>
      <c r="D187" s="37"/>
      <c r="E187" s="124"/>
      <c r="F187" s="429">
        <v>35</v>
      </c>
      <c r="G187" s="124"/>
    </row>
    <row r="188" spans="1:7" ht="18.75" customHeight="1">
      <c r="A188" s="422" t="s">
        <v>62</v>
      </c>
      <c r="B188" s="37"/>
      <c r="C188" s="37"/>
      <c r="D188" s="37">
        <v>50</v>
      </c>
      <c r="E188" s="124"/>
      <c r="F188" s="423">
        <v>20</v>
      </c>
      <c r="G188" s="124"/>
    </row>
    <row r="189" spans="1:7" ht="18.75" customHeight="1">
      <c r="A189" s="422" t="s">
        <v>161</v>
      </c>
      <c r="B189" s="37"/>
      <c r="C189" s="37"/>
      <c r="D189" s="37">
        <v>40</v>
      </c>
      <c r="E189" s="124"/>
      <c r="F189" s="423">
        <v>64</v>
      </c>
      <c r="G189" s="124"/>
    </row>
    <row r="190" spans="1:7" s="231" customFormat="1" ht="18.75" customHeight="1">
      <c r="A190" s="420" t="s">
        <v>162</v>
      </c>
      <c r="B190" s="30"/>
      <c r="C190" s="30">
        <v>2</v>
      </c>
      <c r="D190" s="30">
        <f>SUM(D191:D194)</f>
        <v>2</v>
      </c>
      <c r="E190" s="124">
        <f>D190/C190*100</f>
        <v>100</v>
      </c>
      <c r="F190" s="421">
        <f>SUM(F191:F193)</f>
        <v>27</v>
      </c>
      <c r="G190" s="124">
        <f>ROUND((D190-F190)/F190*100,2)</f>
        <v>-92.59</v>
      </c>
    </row>
    <row r="191" spans="1:7" ht="18.75" customHeight="1">
      <c r="A191" s="422" t="s">
        <v>53</v>
      </c>
      <c r="B191" s="37"/>
      <c r="C191" s="37"/>
      <c r="D191" s="37"/>
      <c r="E191" s="124"/>
      <c r="F191" s="423"/>
      <c r="G191" s="124"/>
    </row>
    <row r="192" spans="1:7" ht="18.75" customHeight="1">
      <c r="A192" s="422" t="s">
        <v>54</v>
      </c>
      <c r="B192" s="37"/>
      <c r="C192" s="37"/>
      <c r="D192" s="37">
        <v>2</v>
      </c>
      <c r="E192" s="124"/>
      <c r="F192" s="423">
        <v>27</v>
      </c>
      <c r="G192" s="124"/>
    </row>
    <row r="193" spans="1:7" ht="18.75" customHeight="1">
      <c r="A193" s="422" t="s">
        <v>62</v>
      </c>
      <c r="B193" s="37"/>
      <c r="C193" s="37"/>
      <c r="D193" s="37"/>
      <c r="E193" s="124"/>
      <c r="F193" s="423"/>
      <c r="G193" s="124"/>
    </row>
    <row r="194" spans="1:7" ht="18.75" customHeight="1">
      <c r="A194" s="422" t="s">
        <v>163</v>
      </c>
      <c r="B194" s="37"/>
      <c r="C194" s="37"/>
      <c r="D194" s="37"/>
      <c r="E194" s="124"/>
      <c r="F194" s="423"/>
      <c r="G194" s="124"/>
    </row>
    <row r="195" spans="1:7" s="231" customFormat="1" ht="18.75" customHeight="1">
      <c r="A195" s="420" t="s">
        <v>164</v>
      </c>
      <c r="B195" s="30">
        <v>238</v>
      </c>
      <c r="C195" s="30">
        <v>342</v>
      </c>
      <c r="D195" s="421">
        <f>SUM(D196:D200)</f>
        <v>342</v>
      </c>
      <c r="E195" s="124">
        <f>D195/C195*100</f>
        <v>100</v>
      </c>
      <c r="F195" s="421">
        <f>SUM(F196:F200)</f>
        <v>913</v>
      </c>
      <c r="G195" s="124">
        <f>ROUND((D195-F195)/F195*100,2)</f>
        <v>-62.54</v>
      </c>
    </row>
    <row r="196" spans="1:7" ht="18.75" customHeight="1">
      <c r="A196" s="422" t="s">
        <v>53</v>
      </c>
      <c r="B196" s="37"/>
      <c r="C196" s="37"/>
      <c r="D196" s="37">
        <v>192</v>
      </c>
      <c r="E196" s="124"/>
      <c r="F196" s="423">
        <v>432</v>
      </c>
      <c r="G196" s="124"/>
    </row>
    <row r="197" spans="1:7" ht="18.75" customHeight="1">
      <c r="A197" s="422" t="s">
        <v>54</v>
      </c>
      <c r="B197" s="37"/>
      <c r="C197" s="37"/>
      <c r="D197" s="37">
        <v>88</v>
      </c>
      <c r="E197" s="124"/>
      <c r="F197" s="423">
        <v>75</v>
      </c>
      <c r="G197" s="124"/>
    </row>
    <row r="198" spans="1:7" ht="18.75" customHeight="1">
      <c r="A198" s="422" t="s">
        <v>55</v>
      </c>
      <c r="B198" s="37"/>
      <c r="C198" s="37"/>
      <c r="D198" s="37"/>
      <c r="E198" s="124"/>
      <c r="F198" s="423">
        <v>270</v>
      </c>
      <c r="G198" s="124"/>
    </row>
    <row r="199" spans="1:7" ht="18.75" customHeight="1">
      <c r="A199" s="422" t="s">
        <v>62</v>
      </c>
      <c r="B199" s="37"/>
      <c r="C199" s="37"/>
      <c r="D199" s="37"/>
      <c r="E199" s="124"/>
      <c r="F199" s="423">
        <v>136</v>
      </c>
      <c r="G199" s="124"/>
    </row>
    <row r="200" spans="1:7" ht="18.75" customHeight="1">
      <c r="A200" s="422" t="s">
        <v>165</v>
      </c>
      <c r="B200" s="37"/>
      <c r="C200" s="37"/>
      <c r="D200" s="37">
        <v>62</v>
      </c>
      <c r="E200" s="124"/>
      <c r="F200" s="423"/>
      <c r="G200" s="124"/>
    </row>
    <row r="201" spans="1:7" s="231" customFormat="1" ht="18.75" customHeight="1">
      <c r="A201" s="420" t="s">
        <v>166</v>
      </c>
      <c r="B201" s="30">
        <v>516</v>
      </c>
      <c r="C201" s="30">
        <v>218</v>
      </c>
      <c r="D201" s="30">
        <f>SUM(D202:D206)</f>
        <v>218</v>
      </c>
      <c r="E201" s="124">
        <f>D201/C201*100</f>
        <v>100</v>
      </c>
      <c r="F201" s="30">
        <f>SUM(F202:F206)</f>
        <v>0</v>
      </c>
      <c r="G201" s="124"/>
    </row>
    <row r="202" spans="1:7" ht="18.75" customHeight="1">
      <c r="A202" s="422" t="s">
        <v>53</v>
      </c>
      <c r="B202" s="37"/>
      <c r="C202" s="37"/>
      <c r="D202" s="37"/>
      <c r="E202" s="124"/>
      <c r="F202" s="423"/>
      <c r="G202" s="124"/>
    </row>
    <row r="203" spans="1:7" ht="18.75" customHeight="1">
      <c r="A203" s="422" t="s">
        <v>54</v>
      </c>
      <c r="B203" s="37"/>
      <c r="C203" s="37"/>
      <c r="D203" s="37">
        <v>4</v>
      </c>
      <c r="E203" s="124"/>
      <c r="F203" s="423"/>
      <c r="G203" s="124"/>
    </row>
    <row r="204" spans="1:7" ht="18.75" customHeight="1">
      <c r="A204" s="422" t="s">
        <v>55</v>
      </c>
      <c r="B204" s="37"/>
      <c r="C204" s="37"/>
      <c r="D204" s="37"/>
      <c r="E204" s="124"/>
      <c r="F204" s="423"/>
      <c r="G204" s="124"/>
    </row>
    <row r="205" spans="1:7" ht="18.75" customHeight="1">
      <c r="A205" s="422" t="s">
        <v>62</v>
      </c>
      <c r="B205" s="37"/>
      <c r="C205" s="37"/>
      <c r="D205" s="37">
        <v>134</v>
      </c>
      <c r="E205" s="124"/>
      <c r="F205" s="423"/>
      <c r="G205" s="124"/>
    </row>
    <row r="206" spans="1:7" ht="18.75" customHeight="1">
      <c r="A206" s="422" t="s">
        <v>167</v>
      </c>
      <c r="B206" s="37"/>
      <c r="C206" s="37"/>
      <c r="D206" s="37">
        <v>80</v>
      </c>
      <c r="E206" s="124"/>
      <c r="F206" s="423"/>
      <c r="G206" s="124"/>
    </row>
    <row r="207" spans="1:7" ht="18.75" customHeight="1">
      <c r="A207" s="420" t="s">
        <v>168</v>
      </c>
      <c r="B207" s="30">
        <v>17645</v>
      </c>
      <c r="C207" s="30">
        <v>20326</v>
      </c>
      <c r="D207" s="30">
        <f>SUM(D208:D223)</f>
        <v>20326</v>
      </c>
      <c r="E207" s="124">
        <f>D207/C207*100</f>
        <v>100</v>
      </c>
      <c r="F207" s="421">
        <f>SUM(F208:F223)</f>
        <v>22133</v>
      </c>
      <c r="G207" s="124">
        <f>ROUND((D207-F207)/F207*100,2)</f>
        <v>-8.16</v>
      </c>
    </row>
    <row r="208" spans="1:7" ht="18.75" customHeight="1">
      <c r="A208" s="422" t="s">
        <v>53</v>
      </c>
      <c r="B208" s="37"/>
      <c r="C208" s="37"/>
      <c r="D208" s="37">
        <v>10987</v>
      </c>
      <c r="E208" s="124"/>
      <c r="F208" s="423">
        <v>11894</v>
      </c>
      <c r="G208" s="124"/>
    </row>
    <row r="209" spans="1:7" ht="18.75" customHeight="1">
      <c r="A209" s="422" t="s">
        <v>54</v>
      </c>
      <c r="B209" s="37"/>
      <c r="C209" s="37"/>
      <c r="D209" s="37">
        <v>2535</v>
      </c>
      <c r="E209" s="124"/>
      <c r="F209" s="423">
        <v>1749</v>
      </c>
      <c r="G209" s="124"/>
    </row>
    <row r="210" spans="1:7" ht="18.75" customHeight="1">
      <c r="A210" s="422" t="s">
        <v>55</v>
      </c>
      <c r="B210" s="37"/>
      <c r="C210" s="37"/>
      <c r="D210" s="37"/>
      <c r="E210" s="124"/>
      <c r="F210" s="423"/>
      <c r="G210" s="124"/>
    </row>
    <row r="211" spans="1:7" ht="18.75" customHeight="1">
      <c r="A211" s="422" t="s">
        <v>169</v>
      </c>
      <c r="B211" s="37"/>
      <c r="C211" s="37"/>
      <c r="D211" s="37">
        <v>216</v>
      </c>
      <c r="E211" s="124"/>
      <c r="F211" s="423">
        <v>1482</v>
      </c>
      <c r="G211" s="124"/>
    </row>
    <row r="212" spans="1:7" ht="18.75" customHeight="1">
      <c r="A212" s="422" t="s">
        <v>170</v>
      </c>
      <c r="B212" s="37"/>
      <c r="C212" s="37"/>
      <c r="D212" s="37">
        <v>566</v>
      </c>
      <c r="E212" s="124"/>
      <c r="F212" s="423">
        <v>80</v>
      </c>
      <c r="G212" s="124"/>
    </row>
    <row r="213" spans="1:7" ht="18.75" customHeight="1">
      <c r="A213" s="422" t="s">
        <v>171</v>
      </c>
      <c r="B213" s="37"/>
      <c r="C213" s="37"/>
      <c r="D213" s="37">
        <v>23</v>
      </c>
      <c r="E213" s="124"/>
      <c r="F213" s="423">
        <v>31</v>
      </c>
      <c r="G213" s="124"/>
    </row>
    <row r="214" spans="1:7" ht="18.75" customHeight="1">
      <c r="A214" s="422" t="s">
        <v>172</v>
      </c>
      <c r="B214" s="37"/>
      <c r="C214" s="37"/>
      <c r="D214" s="37"/>
      <c r="E214" s="124"/>
      <c r="F214" s="423"/>
      <c r="G214" s="124"/>
    </row>
    <row r="215" spans="1:7" ht="18.75" customHeight="1">
      <c r="A215" s="422" t="s">
        <v>95</v>
      </c>
      <c r="B215" s="37"/>
      <c r="C215" s="37"/>
      <c r="D215" s="37">
        <v>5</v>
      </c>
      <c r="E215" s="124"/>
      <c r="F215" s="423">
        <v>7</v>
      </c>
      <c r="G215" s="124"/>
    </row>
    <row r="216" spans="1:7" ht="18.75" customHeight="1">
      <c r="A216" s="422" t="s">
        <v>173</v>
      </c>
      <c r="B216" s="37"/>
      <c r="C216" s="37"/>
      <c r="D216" s="37">
        <v>25</v>
      </c>
      <c r="E216" s="124"/>
      <c r="F216" s="423">
        <v>20</v>
      </c>
      <c r="G216" s="124"/>
    </row>
    <row r="217" spans="1:7" ht="18.75" customHeight="1">
      <c r="A217" s="422" t="s">
        <v>174</v>
      </c>
      <c r="B217" s="37"/>
      <c r="C217" s="37"/>
      <c r="D217" s="37">
        <v>33</v>
      </c>
      <c r="E217" s="124"/>
      <c r="F217" s="423">
        <v>10</v>
      </c>
      <c r="G217" s="124"/>
    </row>
    <row r="218" spans="1:7" ht="18.75" customHeight="1">
      <c r="A218" s="422" t="s">
        <v>175</v>
      </c>
      <c r="B218" s="37"/>
      <c r="C218" s="37"/>
      <c r="D218" s="37">
        <v>22</v>
      </c>
      <c r="E218" s="124"/>
      <c r="F218" s="423">
        <v>16</v>
      </c>
      <c r="G218" s="124"/>
    </row>
    <row r="219" spans="1:7" ht="18.75" customHeight="1">
      <c r="A219" s="422" t="s">
        <v>176</v>
      </c>
      <c r="B219" s="37"/>
      <c r="C219" s="37"/>
      <c r="D219" s="37">
        <v>90</v>
      </c>
      <c r="E219" s="124"/>
      <c r="F219" s="423">
        <v>18</v>
      </c>
      <c r="G219" s="124"/>
    </row>
    <row r="220" spans="1:7" ht="18.75" customHeight="1">
      <c r="A220" s="422" t="s">
        <v>177</v>
      </c>
      <c r="B220" s="37"/>
      <c r="C220" s="37"/>
      <c r="D220" s="37">
        <v>2</v>
      </c>
      <c r="E220" s="124"/>
      <c r="F220" s="423">
        <v>2</v>
      </c>
      <c r="G220" s="124"/>
    </row>
    <row r="221" spans="1:7" ht="18.75" customHeight="1">
      <c r="A221" s="422" t="s">
        <v>178</v>
      </c>
      <c r="B221" s="37"/>
      <c r="C221" s="37"/>
      <c r="D221" s="37">
        <v>4</v>
      </c>
      <c r="E221" s="124"/>
      <c r="F221" s="423">
        <v>4</v>
      </c>
      <c r="G221" s="124"/>
    </row>
    <row r="222" spans="1:7" ht="18.75" customHeight="1">
      <c r="A222" s="422" t="s">
        <v>62</v>
      </c>
      <c r="B222" s="37"/>
      <c r="C222" s="37"/>
      <c r="D222" s="37">
        <v>4802</v>
      </c>
      <c r="E222" s="124"/>
      <c r="F222" s="423">
        <v>4928</v>
      </c>
      <c r="G222" s="124"/>
    </row>
    <row r="223" spans="1:7" ht="18.75" customHeight="1">
      <c r="A223" s="422" t="s">
        <v>179</v>
      </c>
      <c r="B223" s="37"/>
      <c r="C223" s="37"/>
      <c r="D223" s="37">
        <v>1016</v>
      </c>
      <c r="E223" s="124"/>
      <c r="F223" s="423">
        <v>1892</v>
      </c>
      <c r="G223" s="124"/>
    </row>
    <row r="224" spans="1:7" s="231" customFormat="1" ht="18.75" customHeight="1">
      <c r="A224" s="420" t="s">
        <v>180</v>
      </c>
      <c r="B224" s="30">
        <v>38043</v>
      </c>
      <c r="C224" s="30">
        <v>26689</v>
      </c>
      <c r="D224" s="30">
        <f>SUM(D225:D225)</f>
        <v>26684</v>
      </c>
      <c r="E224" s="124">
        <f>D224/C224*100</f>
        <v>99.98126568998464</v>
      </c>
      <c r="F224" s="421">
        <f>F225</f>
        <v>28470</v>
      </c>
      <c r="G224" s="124">
        <f>ROUND((D224-F224)/F224*100,2)</f>
        <v>-6.27</v>
      </c>
    </row>
    <row r="225" spans="1:7" ht="18.75" customHeight="1">
      <c r="A225" s="422" t="s">
        <v>181</v>
      </c>
      <c r="B225" s="37"/>
      <c r="C225" s="37"/>
      <c r="D225" s="37">
        <v>26684</v>
      </c>
      <c r="E225" s="124"/>
      <c r="F225" s="423">
        <v>28470</v>
      </c>
      <c r="G225" s="124"/>
    </row>
    <row r="226" spans="1:7" ht="18.75" customHeight="1">
      <c r="A226" s="420" t="s">
        <v>182</v>
      </c>
      <c r="B226" s="37"/>
      <c r="C226" s="37"/>
      <c r="D226" s="37"/>
      <c r="E226" s="124"/>
      <c r="F226" s="423"/>
      <c r="G226" s="124"/>
    </row>
    <row r="227" spans="1:7" s="231" customFormat="1" ht="18.75" customHeight="1">
      <c r="A227" s="420" t="s">
        <v>183</v>
      </c>
      <c r="B227" s="30">
        <f aca="true" t="shared" si="4" ref="B227:F227">SUM(,B230,B238)</f>
        <v>2582</v>
      </c>
      <c r="C227" s="30">
        <f t="shared" si="4"/>
        <v>1615</v>
      </c>
      <c r="D227" s="30">
        <f t="shared" si="4"/>
        <v>1615</v>
      </c>
      <c r="E227" s="124">
        <f>D227/C227*100</f>
        <v>100</v>
      </c>
      <c r="F227" s="421">
        <f t="shared" si="4"/>
        <v>3565</v>
      </c>
      <c r="G227" s="124">
        <f>ROUND((D227-F227)/F227*100,2)</f>
        <v>-54.7</v>
      </c>
    </row>
    <row r="228" spans="1:7" s="231" customFormat="1" ht="18.75" customHeight="1">
      <c r="A228" s="420" t="s">
        <v>184</v>
      </c>
      <c r="B228" s="30"/>
      <c r="C228" s="30"/>
      <c r="D228" s="30"/>
      <c r="E228" s="124"/>
      <c r="F228" s="421"/>
      <c r="G228" s="124"/>
    </row>
    <row r="229" spans="1:7" s="231" customFormat="1" ht="18.75" customHeight="1">
      <c r="A229" s="420" t="s">
        <v>185</v>
      </c>
      <c r="B229" s="30"/>
      <c r="C229" s="30"/>
      <c r="D229" s="30"/>
      <c r="E229" s="124"/>
      <c r="F229" s="421"/>
      <c r="G229" s="124"/>
    </row>
    <row r="230" spans="1:7" s="231" customFormat="1" ht="18.75" customHeight="1">
      <c r="A230" s="420" t="s">
        <v>186</v>
      </c>
      <c r="B230" s="30">
        <v>2109</v>
      </c>
      <c r="C230" s="30">
        <v>995</v>
      </c>
      <c r="D230" s="30">
        <f>SUM(D231:D237)</f>
        <v>995</v>
      </c>
      <c r="E230" s="124">
        <f>D230/C230*100</f>
        <v>100</v>
      </c>
      <c r="F230" s="421">
        <f>SUM(F231:F237)</f>
        <v>3084</v>
      </c>
      <c r="G230" s="124">
        <f>ROUND((D230-F230)/F230*100,2)</f>
        <v>-67.74</v>
      </c>
    </row>
    <row r="231" spans="1:7" ht="18.75" customHeight="1">
      <c r="A231" s="422" t="s">
        <v>187</v>
      </c>
      <c r="B231" s="37"/>
      <c r="C231" s="37"/>
      <c r="D231" s="37">
        <v>149</v>
      </c>
      <c r="E231" s="124"/>
      <c r="F231" s="423">
        <v>150</v>
      </c>
      <c r="G231" s="124"/>
    </row>
    <row r="232" spans="1:7" ht="18.75" customHeight="1">
      <c r="A232" s="422" t="s">
        <v>188</v>
      </c>
      <c r="B232" s="37"/>
      <c r="C232" s="37"/>
      <c r="D232" s="37">
        <v>356</v>
      </c>
      <c r="E232" s="124"/>
      <c r="F232" s="423">
        <v>2390</v>
      </c>
      <c r="G232" s="124"/>
    </row>
    <row r="233" spans="1:7" ht="18.75" customHeight="1">
      <c r="A233" s="422" t="s">
        <v>189</v>
      </c>
      <c r="B233" s="37"/>
      <c r="C233" s="37"/>
      <c r="D233" s="37"/>
      <c r="E233" s="124"/>
      <c r="F233" s="423"/>
      <c r="G233" s="124"/>
    </row>
    <row r="234" spans="1:7" ht="18.75" customHeight="1">
      <c r="A234" s="422" t="s">
        <v>190</v>
      </c>
      <c r="B234" s="37"/>
      <c r="C234" s="37"/>
      <c r="D234" s="37">
        <v>7</v>
      </c>
      <c r="E234" s="124"/>
      <c r="F234" s="423">
        <v>27</v>
      </c>
      <c r="G234" s="124"/>
    </row>
    <row r="235" spans="1:7" ht="18.75" customHeight="1">
      <c r="A235" s="422" t="s">
        <v>191</v>
      </c>
      <c r="B235" s="37"/>
      <c r="C235" s="37"/>
      <c r="D235" s="37"/>
      <c r="E235" s="124"/>
      <c r="F235" s="423"/>
      <c r="G235" s="124"/>
    </row>
    <row r="236" spans="1:7" ht="18.75" customHeight="1">
      <c r="A236" s="422" t="s">
        <v>192</v>
      </c>
      <c r="B236" s="37"/>
      <c r="C236" s="37"/>
      <c r="D236" s="37">
        <v>466</v>
      </c>
      <c r="E236" s="124"/>
      <c r="F236" s="423">
        <v>512</v>
      </c>
      <c r="G236" s="124"/>
    </row>
    <row r="237" spans="1:7" ht="18.75" customHeight="1">
      <c r="A237" s="422" t="s">
        <v>193</v>
      </c>
      <c r="B237" s="37"/>
      <c r="C237" s="37"/>
      <c r="D237" s="37">
        <v>17</v>
      </c>
      <c r="E237" s="124"/>
      <c r="F237" s="423">
        <v>5</v>
      </c>
      <c r="G237" s="124"/>
    </row>
    <row r="238" spans="1:7" s="231" customFormat="1" ht="18.75" customHeight="1">
      <c r="A238" s="420" t="s">
        <v>194</v>
      </c>
      <c r="B238" s="30">
        <v>473</v>
      </c>
      <c r="C238" s="30">
        <v>620</v>
      </c>
      <c r="D238" s="30">
        <v>620</v>
      </c>
      <c r="E238" s="124">
        <f aca="true" t="shared" si="5" ref="E238:E240">D238/C238*100</f>
        <v>100</v>
      </c>
      <c r="F238" s="421">
        <v>481</v>
      </c>
      <c r="G238" s="124">
        <f aca="true" t="shared" si="6" ref="G238:G240">ROUND((D238-F238)/F238*100,2)</f>
        <v>28.9</v>
      </c>
    </row>
    <row r="239" spans="1:7" s="231" customFormat="1" ht="19.5" customHeight="1">
      <c r="A239" s="420" t="s">
        <v>195</v>
      </c>
      <c r="B239" s="30">
        <f aca="true" t="shared" si="7" ref="B239:F239">SUM(B240,B243,B252,B258,B266,B274,B290,B293,B302,B309,B310,B311)</f>
        <v>76277</v>
      </c>
      <c r="C239" s="30">
        <f t="shared" si="7"/>
        <v>104694</v>
      </c>
      <c r="D239" s="30">
        <f t="shared" si="7"/>
        <v>103665</v>
      </c>
      <c r="E239" s="124">
        <f t="shared" si="5"/>
        <v>99.01713565247292</v>
      </c>
      <c r="F239" s="421">
        <f t="shared" si="7"/>
        <v>98575</v>
      </c>
      <c r="G239" s="124">
        <f t="shared" si="6"/>
        <v>5.16</v>
      </c>
    </row>
    <row r="240" spans="1:7" s="231" customFormat="1" ht="18.75" customHeight="1">
      <c r="A240" s="420" t="s">
        <v>196</v>
      </c>
      <c r="B240" s="30">
        <v>773</v>
      </c>
      <c r="C240" s="30">
        <v>533</v>
      </c>
      <c r="D240" s="30">
        <f>SUM(D241:D242)</f>
        <v>533</v>
      </c>
      <c r="E240" s="124">
        <f t="shared" si="5"/>
        <v>100</v>
      </c>
      <c r="F240" s="421">
        <f>SUM(F241:F242)</f>
        <v>1362</v>
      </c>
      <c r="G240" s="124">
        <f t="shared" si="6"/>
        <v>-60.87</v>
      </c>
    </row>
    <row r="241" spans="1:7" ht="18.75" customHeight="1">
      <c r="A241" s="422" t="s">
        <v>197</v>
      </c>
      <c r="B241" s="37"/>
      <c r="C241" s="37"/>
      <c r="D241" s="37">
        <v>453</v>
      </c>
      <c r="E241" s="124"/>
      <c r="F241" s="423">
        <v>710</v>
      </c>
      <c r="G241" s="124"/>
    </row>
    <row r="242" spans="1:7" ht="18.75" customHeight="1">
      <c r="A242" s="422" t="s">
        <v>198</v>
      </c>
      <c r="B242" s="37"/>
      <c r="C242" s="37"/>
      <c r="D242" s="37">
        <v>80</v>
      </c>
      <c r="E242" s="124"/>
      <c r="F242" s="423">
        <v>652</v>
      </c>
      <c r="G242" s="124"/>
    </row>
    <row r="243" spans="1:7" s="231" customFormat="1" ht="18.75" customHeight="1">
      <c r="A243" s="420" t="s">
        <v>199</v>
      </c>
      <c r="B243" s="30">
        <v>51772</v>
      </c>
      <c r="C243" s="30">
        <v>64611</v>
      </c>
      <c r="D243" s="30">
        <f>SUM(D244:D251)</f>
        <v>63582</v>
      </c>
      <c r="E243" s="124">
        <f>D243/C243*100</f>
        <v>98.40739193016668</v>
      </c>
      <c r="F243" s="421">
        <f>SUM(F244:F251)</f>
        <v>60856</v>
      </c>
      <c r="G243" s="124">
        <f>ROUND((D243-F243)/F243*100,2)</f>
        <v>4.48</v>
      </c>
    </row>
    <row r="244" spans="1:7" ht="18.75" customHeight="1">
      <c r="A244" s="422" t="s">
        <v>53</v>
      </c>
      <c r="B244" s="37"/>
      <c r="C244" s="37"/>
      <c r="D244" s="37">
        <v>40802</v>
      </c>
      <c r="E244" s="124"/>
      <c r="F244" s="423">
        <v>35785</v>
      </c>
      <c r="G244" s="124"/>
    </row>
    <row r="245" spans="1:7" ht="18.75" customHeight="1">
      <c r="A245" s="422" t="s">
        <v>54</v>
      </c>
      <c r="B245" s="37"/>
      <c r="C245" s="37"/>
      <c r="D245" s="37">
        <v>12168</v>
      </c>
      <c r="E245" s="124"/>
      <c r="F245" s="423">
        <v>5632</v>
      </c>
      <c r="G245" s="124"/>
    </row>
    <row r="246" spans="1:7" ht="18.75" customHeight="1">
      <c r="A246" s="422" t="s">
        <v>55</v>
      </c>
      <c r="B246" s="37"/>
      <c r="C246" s="37"/>
      <c r="D246" s="37"/>
      <c r="E246" s="124"/>
      <c r="F246" s="423"/>
      <c r="G246" s="124"/>
    </row>
    <row r="247" spans="1:7" ht="18.75" customHeight="1">
      <c r="A247" s="422" t="s">
        <v>95</v>
      </c>
      <c r="B247" s="37"/>
      <c r="C247" s="37"/>
      <c r="D247" s="37">
        <v>1723</v>
      </c>
      <c r="E247" s="124"/>
      <c r="F247" s="423">
        <v>195</v>
      </c>
      <c r="G247" s="124"/>
    </row>
    <row r="248" spans="1:7" ht="18.75" customHeight="1">
      <c r="A248" s="422" t="s">
        <v>200</v>
      </c>
      <c r="B248" s="37"/>
      <c r="C248" s="37"/>
      <c r="D248" s="37">
        <v>2797</v>
      </c>
      <c r="E248" s="124"/>
      <c r="F248" s="423">
        <v>16498</v>
      </c>
      <c r="G248" s="124"/>
    </row>
    <row r="249" spans="1:7" ht="18.75" customHeight="1">
      <c r="A249" s="422" t="s">
        <v>201</v>
      </c>
      <c r="B249" s="37"/>
      <c r="C249" s="37"/>
      <c r="D249" s="37">
        <v>2787</v>
      </c>
      <c r="E249" s="124"/>
      <c r="F249" s="423"/>
      <c r="G249" s="124"/>
    </row>
    <row r="250" spans="1:7" ht="18.75" customHeight="1">
      <c r="A250" s="422" t="s">
        <v>62</v>
      </c>
      <c r="B250" s="37"/>
      <c r="C250" s="37"/>
      <c r="D250" s="37">
        <v>929</v>
      </c>
      <c r="E250" s="124"/>
      <c r="F250" s="423">
        <v>333</v>
      </c>
      <c r="G250" s="124"/>
    </row>
    <row r="251" spans="1:7" ht="18.75" customHeight="1">
      <c r="A251" s="422" t="s">
        <v>202</v>
      </c>
      <c r="B251" s="37"/>
      <c r="C251" s="37"/>
      <c r="D251" s="37">
        <v>2376</v>
      </c>
      <c r="E251" s="124"/>
      <c r="F251" s="423">
        <v>2413</v>
      </c>
      <c r="G251" s="124"/>
    </row>
    <row r="252" spans="1:7" s="231" customFormat="1" ht="18.75" customHeight="1">
      <c r="A252" s="420" t="s">
        <v>203</v>
      </c>
      <c r="B252" s="30">
        <v>45</v>
      </c>
      <c r="C252" s="30">
        <v>91</v>
      </c>
      <c r="D252" s="421">
        <f>SUM(D253:D257)</f>
        <v>91</v>
      </c>
      <c r="E252" s="124">
        <f>D252/C252*100</f>
        <v>100</v>
      </c>
      <c r="F252" s="421">
        <f>SUM(F253:F257)</f>
        <v>87</v>
      </c>
      <c r="G252" s="124">
        <f>ROUND((D252-F252)/F252*100,2)</f>
        <v>4.6</v>
      </c>
    </row>
    <row r="253" spans="1:7" ht="18.75" customHeight="1">
      <c r="A253" s="422" t="s">
        <v>53</v>
      </c>
      <c r="B253" s="37"/>
      <c r="C253" s="37"/>
      <c r="D253" s="37">
        <v>51</v>
      </c>
      <c r="E253" s="124"/>
      <c r="F253" s="423">
        <v>47</v>
      </c>
      <c r="G253" s="124"/>
    </row>
    <row r="254" spans="1:7" ht="18.75" customHeight="1">
      <c r="A254" s="422" t="s">
        <v>54</v>
      </c>
      <c r="B254" s="37"/>
      <c r="C254" s="37"/>
      <c r="D254" s="37"/>
      <c r="E254" s="124"/>
      <c r="F254" s="423"/>
      <c r="G254" s="124"/>
    </row>
    <row r="255" spans="1:7" ht="18.75" customHeight="1">
      <c r="A255" s="422" t="s">
        <v>204</v>
      </c>
      <c r="B255" s="37"/>
      <c r="C255" s="37"/>
      <c r="D255" s="37">
        <v>40</v>
      </c>
      <c r="E255" s="124"/>
      <c r="F255" s="423">
        <v>40</v>
      </c>
      <c r="G255" s="124"/>
    </row>
    <row r="256" spans="1:7" ht="18.75" customHeight="1">
      <c r="A256" s="422" t="s">
        <v>62</v>
      </c>
      <c r="B256" s="37"/>
      <c r="C256" s="37"/>
      <c r="D256" s="37"/>
      <c r="E256" s="124"/>
      <c r="F256" s="423"/>
      <c r="G256" s="124"/>
    </row>
    <row r="257" spans="1:7" ht="16.5" customHeight="1">
      <c r="A257" s="422" t="s">
        <v>205</v>
      </c>
      <c r="B257" s="37"/>
      <c r="C257" s="37"/>
      <c r="D257" s="37"/>
      <c r="E257" s="124"/>
      <c r="F257" s="423"/>
      <c r="G257" s="124"/>
    </row>
    <row r="258" spans="1:7" s="231" customFormat="1" ht="17.25" customHeight="1">
      <c r="A258" s="420" t="s">
        <v>206</v>
      </c>
      <c r="B258" s="30">
        <v>6803</v>
      </c>
      <c r="C258" s="30">
        <v>8326</v>
      </c>
      <c r="D258" s="30">
        <f>SUM(D259:D265)</f>
        <v>8326</v>
      </c>
      <c r="E258" s="124">
        <f>D258/C258*100</f>
        <v>100</v>
      </c>
      <c r="F258" s="421">
        <f>SUM(F259:F265)</f>
        <v>9166</v>
      </c>
      <c r="G258" s="124">
        <f>ROUND((D258-F258)/F258*100,2)</f>
        <v>-9.16</v>
      </c>
    </row>
    <row r="259" spans="1:7" ht="18.75" customHeight="1">
      <c r="A259" s="422" t="s">
        <v>53</v>
      </c>
      <c r="B259" s="37"/>
      <c r="C259" s="37"/>
      <c r="D259" s="37">
        <v>6402</v>
      </c>
      <c r="E259" s="124"/>
      <c r="F259" s="423">
        <v>6564</v>
      </c>
      <c r="G259" s="124"/>
    </row>
    <row r="260" spans="1:7" ht="18.75" customHeight="1">
      <c r="A260" s="422" t="s">
        <v>54</v>
      </c>
      <c r="B260" s="37"/>
      <c r="C260" s="37"/>
      <c r="D260" s="37">
        <v>1439</v>
      </c>
      <c r="E260" s="124"/>
      <c r="F260" s="423">
        <v>1121</v>
      </c>
      <c r="G260" s="124"/>
    </row>
    <row r="261" spans="1:7" ht="18.75" customHeight="1">
      <c r="A261" s="422" t="s">
        <v>55</v>
      </c>
      <c r="B261" s="37"/>
      <c r="C261" s="37"/>
      <c r="D261" s="37"/>
      <c r="E261" s="124"/>
      <c r="F261" s="423"/>
      <c r="G261" s="124"/>
    </row>
    <row r="262" spans="1:7" ht="18.75" customHeight="1">
      <c r="A262" s="422" t="s">
        <v>207</v>
      </c>
      <c r="B262" s="37"/>
      <c r="C262" s="37"/>
      <c r="D262" s="37"/>
      <c r="E262" s="124"/>
      <c r="F262" s="423">
        <v>1097</v>
      </c>
      <c r="G262" s="124"/>
    </row>
    <row r="263" spans="1:7" ht="18.75" customHeight="1">
      <c r="A263" s="422" t="s">
        <v>208</v>
      </c>
      <c r="B263" s="37"/>
      <c r="C263" s="37"/>
      <c r="D263" s="37">
        <v>266</v>
      </c>
      <c r="E263" s="124"/>
      <c r="F263" s="423">
        <v>227</v>
      </c>
      <c r="G263" s="124"/>
    </row>
    <row r="264" spans="1:7" ht="18.75" customHeight="1">
      <c r="A264" s="422" t="s">
        <v>62</v>
      </c>
      <c r="B264" s="37"/>
      <c r="C264" s="37"/>
      <c r="D264" s="37">
        <v>91</v>
      </c>
      <c r="E264" s="124"/>
      <c r="F264" s="423">
        <v>99</v>
      </c>
      <c r="G264" s="124"/>
    </row>
    <row r="265" spans="1:7" ht="18.75" customHeight="1">
      <c r="A265" s="422" t="s">
        <v>209</v>
      </c>
      <c r="B265" s="37"/>
      <c r="C265" s="37"/>
      <c r="D265" s="37">
        <v>128</v>
      </c>
      <c r="E265" s="124"/>
      <c r="F265" s="423">
        <v>58</v>
      </c>
      <c r="G265" s="124"/>
    </row>
    <row r="266" spans="1:7" s="231" customFormat="1" ht="18.75" customHeight="1">
      <c r="A266" s="420" t="s">
        <v>210</v>
      </c>
      <c r="B266" s="30">
        <v>9398</v>
      </c>
      <c r="C266" s="30">
        <v>13864</v>
      </c>
      <c r="D266" s="421">
        <f>SUM(D267:D273)</f>
        <v>13864</v>
      </c>
      <c r="E266" s="124">
        <f>D266/C266*100</f>
        <v>100</v>
      </c>
      <c r="F266" s="421">
        <f>SUM(F267:F273)</f>
        <v>13907</v>
      </c>
      <c r="G266" s="124">
        <f>ROUND((D266-F266)/F266*100,2)</f>
        <v>-0.31</v>
      </c>
    </row>
    <row r="267" spans="1:7" ht="18.75" customHeight="1">
      <c r="A267" s="422" t="s">
        <v>53</v>
      </c>
      <c r="B267" s="37"/>
      <c r="C267" s="37"/>
      <c r="D267" s="37">
        <v>9727</v>
      </c>
      <c r="E267" s="124"/>
      <c r="F267" s="423">
        <v>9575</v>
      </c>
      <c r="G267" s="124"/>
    </row>
    <row r="268" spans="1:7" ht="18.75" customHeight="1">
      <c r="A268" s="422" t="s">
        <v>54</v>
      </c>
      <c r="B268" s="37"/>
      <c r="C268" s="37"/>
      <c r="D268" s="37">
        <v>2736</v>
      </c>
      <c r="E268" s="124"/>
      <c r="F268" s="423">
        <v>2134</v>
      </c>
      <c r="G268" s="124"/>
    </row>
    <row r="269" spans="1:7" ht="18.75" customHeight="1">
      <c r="A269" s="422" t="s">
        <v>211</v>
      </c>
      <c r="B269" s="37"/>
      <c r="C269" s="37"/>
      <c r="D269" s="37">
        <v>138</v>
      </c>
      <c r="E269" s="124"/>
      <c r="F269" s="423">
        <v>569</v>
      </c>
      <c r="G269" s="124"/>
    </row>
    <row r="270" spans="1:7" ht="18.75" customHeight="1">
      <c r="A270" s="422" t="s">
        <v>212</v>
      </c>
      <c r="B270" s="37"/>
      <c r="C270" s="37"/>
      <c r="D270" s="37">
        <v>203</v>
      </c>
      <c r="E270" s="124"/>
      <c r="F270" s="423">
        <v>162</v>
      </c>
      <c r="G270" s="124"/>
    </row>
    <row r="271" spans="1:7" ht="18.75" customHeight="1">
      <c r="A271" s="422" t="s">
        <v>213</v>
      </c>
      <c r="B271" s="37"/>
      <c r="C271" s="37"/>
      <c r="D271" s="37">
        <v>179</v>
      </c>
      <c r="E271" s="124"/>
      <c r="F271" s="423">
        <v>1104</v>
      </c>
      <c r="G271" s="124"/>
    </row>
    <row r="272" spans="1:7" ht="18.75" customHeight="1">
      <c r="A272" s="422" t="s">
        <v>62</v>
      </c>
      <c r="B272" s="37"/>
      <c r="C272" s="37"/>
      <c r="D272" s="37">
        <v>81</v>
      </c>
      <c r="E272" s="124"/>
      <c r="F272" s="423">
        <v>66</v>
      </c>
      <c r="G272" s="124"/>
    </row>
    <row r="273" spans="1:7" ht="18.75" customHeight="1">
      <c r="A273" s="422" t="s">
        <v>214</v>
      </c>
      <c r="B273" s="37"/>
      <c r="C273" s="37"/>
      <c r="D273" s="37">
        <v>800</v>
      </c>
      <c r="E273" s="124"/>
      <c r="F273" s="423">
        <v>297</v>
      </c>
      <c r="G273" s="124"/>
    </row>
    <row r="274" spans="1:7" s="231" customFormat="1" ht="18.75" customHeight="1">
      <c r="A274" s="420" t="s">
        <v>215</v>
      </c>
      <c r="B274" s="30">
        <v>6020</v>
      </c>
      <c r="C274" s="30">
        <v>7372</v>
      </c>
      <c r="D274" s="30">
        <f>SUM(D275:D289)</f>
        <v>7372</v>
      </c>
      <c r="E274" s="124">
        <f>D274/C274*100</f>
        <v>100</v>
      </c>
      <c r="F274" s="421">
        <f>SUM(F275:F289)</f>
        <v>7657</v>
      </c>
      <c r="G274" s="124">
        <f>ROUND((D274-F274)/F274*100,2)</f>
        <v>-3.72</v>
      </c>
    </row>
    <row r="275" spans="1:7" ht="18" customHeight="1">
      <c r="A275" s="422" t="s">
        <v>53</v>
      </c>
      <c r="B275" s="37"/>
      <c r="C275" s="37"/>
      <c r="D275" s="37">
        <v>5431</v>
      </c>
      <c r="E275" s="124"/>
      <c r="F275" s="423">
        <v>5446</v>
      </c>
      <c r="G275" s="124"/>
    </row>
    <row r="276" spans="1:7" ht="18" customHeight="1">
      <c r="A276" s="422" t="s">
        <v>54</v>
      </c>
      <c r="B276" s="37"/>
      <c r="C276" s="37"/>
      <c r="D276" s="37">
        <v>845</v>
      </c>
      <c r="E276" s="124"/>
      <c r="F276" s="423">
        <v>545</v>
      </c>
      <c r="G276" s="124"/>
    </row>
    <row r="277" spans="1:7" ht="18" customHeight="1">
      <c r="A277" s="422" t="s">
        <v>55</v>
      </c>
      <c r="B277" s="37"/>
      <c r="C277" s="37"/>
      <c r="D277" s="37"/>
      <c r="E277" s="124"/>
      <c r="F277" s="423"/>
      <c r="G277" s="124"/>
    </row>
    <row r="278" spans="1:7" ht="18" customHeight="1">
      <c r="A278" s="422" t="s">
        <v>216</v>
      </c>
      <c r="B278" s="37"/>
      <c r="C278" s="37"/>
      <c r="D278" s="37">
        <v>68</v>
      </c>
      <c r="E278" s="124"/>
      <c r="F278" s="423">
        <v>233</v>
      </c>
      <c r="G278" s="124"/>
    </row>
    <row r="279" spans="1:7" ht="18" customHeight="1">
      <c r="A279" s="422" t="s">
        <v>217</v>
      </c>
      <c r="B279" s="37"/>
      <c r="C279" s="37"/>
      <c r="D279" s="37">
        <v>134</v>
      </c>
      <c r="E279" s="124"/>
      <c r="F279" s="423">
        <v>70</v>
      </c>
      <c r="G279" s="124"/>
    </row>
    <row r="280" spans="1:7" ht="18" customHeight="1">
      <c r="A280" s="422" t="s">
        <v>218</v>
      </c>
      <c r="B280" s="37"/>
      <c r="C280" s="37"/>
      <c r="D280" s="37"/>
      <c r="E280" s="124"/>
      <c r="F280" s="423">
        <v>54</v>
      </c>
      <c r="G280" s="124"/>
    </row>
    <row r="281" spans="1:7" ht="18" customHeight="1">
      <c r="A281" s="422" t="s">
        <v>219</v>
      </c>
      <c r="B281" s="37"/>
      <c r="C281" s="37"/>
      <c r="D281" s="37">
        <v>219</v>
      </c>
      <c r="E281" s="124"/>
      <c r="F281" s="423">
        <v>246</v>
      </c>
      <c r="G281" s="124"/>
    </row>
    <row r="282" spans="1:7" ht="18" customHeight="1">
      <c r="A282" s="422" t="s">
        <v>220</v>
      </c>
      <c r="B282" s="37"/>
      <c r="C282" s="37"/>
      <c r="D282" s="37">
        <v>5</v>
      </c>
      <c r="E282" s="124"/>
      <c r="F282" s="423">
        <v>20</v>
      </c>
      <c r="G282" s="124"/>
    </row>
    <row r="283" spans="1:7" ht="18" customHeight="1">
      <c r="A283" s="422" t="s">
        <v>221</v>
      </c>
      <c r="B283" s="37"/>
      <c r="C283" s="37"/>
      <c r="D283" s="37">
        <v>5</v>
      </c>
      <c r="E283" s="124"/>
      <c r="F283" s="423">
        <v>5</v>
      </c>
      <c r="G283" s="124"/>
    </row>
    <row r="284" spans="1:7" ht="18" customHeight="1">
      <c r="A284" s="422" t="s">
        <v>222</v>
      </c>
      <c r="B284" s="37"/>
      <c r="C284" s="37"/>
      <c r="D284" s="37">
        <v>114</v>
      </c>
      <c r="E284" s="124"/>
      <c r="F284" s="423">
        <v>166</v>
      </c>
      <c r="G284" s="124"/>
    </row>
    <row r="285" spans="1:7" ht="18" customHeight="1">
      <c r="A285" s="422" t="s">
        <v>223</v>
      </c>
      <c r="B285" s="37"/>
      <c r="C285" s="37"/>
      <c r="D285" s="37"/>
      <c r="E285" s="124"/>
      <c r="F285" s="423"/>
      <c r="G285" s="124"/>
    </row>
    <row r="286" spans="1:7" ht="18" customHeight="1">
      <c r="A286" s="422" t="s">
        <v>224</v>
      </c>
      <c r="B286" s="37"/>
      <c r="C286" s="37"/>
      <c r="D286" s="37">
        <v>43</v>
      </c>
      <c r="E286" s="124"/>
      <c r="F286" s="429">
        <v>330</v>
      </c>
      <c r="G286" s="124"/>
    </row>
    <row r="287" spans="1:7" ht="18" customHeight="1">
      <c r="A287" s="422" t="s">
        <v>95</v>
      </c>
      <c r="B287" s="37"/>
      <c r="C287" s="37"/>
      <c r="D287" s="37"/>
      <c r="E287" s="124"/>
      <c r="F287" s="423"/>
      <c r="G287" s="124"/>
    </row>
    <row r="288" spans="1:7" ht="18" customHeight="1">
      <c r="A288" s="422" t="s">
        <v>62</v>
      </c>
      <c r="B288" s="37"/>
      <c r="C288" s="37"/>
      <c r="D288" s="37">
        <v>125</v>
      </c>
      <c r="E288" s="124"/>
      <c r="F288" s="423">
        <v>74</v>
      </c>
      <c r="G288" s="124"/>
    </row>
    <row r="289" spans="1:7" ht="18" customHeight="1">
      <c r="A289" s="422" t="s">
        <v>225</v>
      </c>
      <c r="B289" s="37"/>
      <c r="C289" s="37"/>
      <c r="D289" s="37">
        <v>383</v>
      </c>
      <c r="E289" s="124"/>
      <c r="F289" s="423">
        <v>468</v>
      </c>
      <c r="G289" s="124"/>
    </row>
    <row r="290" spans="1:7" s="231" customFormat="1" ht="18.75" customHeight="1">
      <c r="A290" s="420" t="s">
        <v>226</v>
      </c>
      <c r="B290" s="30"/>
      <c r="C290" s="30">
        <v>68</v>
      </c>
      <c r="D290" s="30">
        <f>SUM(D291:D292)</f>
        <v>68</v>
      </c>
      <c r="E290" s="124">
        <f>D290/C290*100</f>
        <v>100</v>
      </c>
      <c r="F290" s="421"/>
      <c r="G290" s="124" t="e">
        <f>ROUND((D290-F290)/F290*100,2)</f>
        <v>#DIV/0!</v>
      </c>
    </row>
    <row r="291" spans="1:7" s="231" customFormat="1" ht="18.75" customHeight="1">
      <c r="A291" s="422" t="s">
        <v>227</v>
      </c>
      <c r="B291" s="30"/>
      <c r="C291" s="30"/>
      <c r="D291" s="37">
        <v>8</v>
      </c>
      <c r="E291" s="124"/>
      <c r="F291" s="421"/>
      <c r="G291" s="124"/>
    </row>
    <row r="292" spans="1:7" s="231" customFormat="1" ht="18.75" customHeight="1">
      <c r="A292" s="422" t="s">
        <v>228</v>
      </c>
      <c r="B292" s="30"/>
      <c r="C292" s="30"/>
      <c r="D292" s="37">
        <v>60</v>
      </c>
      <c r="E292" s="124"/>
      <c r="F292" s="421"/>
      <c r="G292" s="124"/>
    </row>
    <row r="293" spans="1:7" s="231" customFormat="1" ht="18.75" customHeight="1">
      <c r="A293" s="420" t="s">
        <v>229</v>
      </c>
      <c r="B293" s="30"/>
      <c r="C293" s="30"/>
      <c r="D293" s="37"/>
      <c r="E293" s="124"/>
      <c r="F293" s="30">
        <f>SUM(F294:F301)</f>
        <v>245</v>
      </c>
      <c r="G293" s="124"/>
    </row>
    <row r="294" spans="1:7" ht="18.75" customHeight="1">
      <c r="A294" s="422" t="s">
        <v>53</v>
      </c>
      <c r="B294" s="37"/>
      <c r="C294" s="37"/>
      <c r="D294" s="37"/>
      <c r="E294" s="124"/>
      <c r="F294" s="423"/>
      <c r="G294" s="124"/>
    </row>
    <row r="295" spans="1:7" ht="18.75" customHeight="1">
      <c r="A295" s="422" t="s">
        <v>54</v>
      </c>
      <c r="B295" s="37"/>
      <c r="C295" s="37"/>
      <c r="D295" s="37"/>
      <c r="E295" s="124"/>
      <c r="F295" s="423">
        <v>7</v>
      </c>
      <c r="G295" s="124"/>
    </row>
    <row r="296" spans="1:7" ht="18.75" customHeight="1">
      <c r="A296" s="422" t="s">
        <v>230</v>
      </c>
      <c r="B296" s="37"/>
      <c r="C296" s="37"/>
      <c r="D296" s="37"/>
      <c r="E296" s="124"/>
      <c r="F296" s="423">
        <v>90</v>
      </c>
      <c r="G296" s="124"/>
    </row>
    <row r="297" spans="1:7" ht="18.75" customHeight="1">
      <c r="A297" s="422" t="s">
        <v>231</v>
      </c>
      <c r="B297" s="37"/>
      <c r="C297" s="37"/>
      <c r="D297" s="37"/>
      <c r="E297" s="124"/>
      <c r="F297" s="423"/>
      <c r="G297" s="124"/>
    </row>
    <row r="298" spans="1:7" ht="18.75" customHeight="1">
      <c r="A298" s="422" t="s">
        <v>232</v>
      </c>
      <c r="B298" s="37"/>
      <c r="C298" s="37"/>
      <c r="D298" s="37"/>
      <c r="E298" s="124"/>
      <c r="F298" s="423">
        <v>20</v>
      </c>
      <c r="G298" s="124"/>
    </row>
    <row r="299" spans="1:7" ht="18.75" customHeight="1">
      <c r="A299" s="422" t="s">
        <v>95</v>
      </c>
      <c r="B299" s="37"/>
      <c r="C299" s="37"/>
      <c r="D299" s="37"/>
      <c r="E299" s="124"/>
      <c r="F299" s="423"/>
      <c r="G299" s="124"/>
    </row>
    <row r="300" spans="1:7" ht="18.75" customHeight="1">
      <c r="A300" s="422" t="s">
        <v>62</v>
      </c>
      <c r="B300" s="37"/>
      <c r="C300" s="37"/>
      <c r="D300" s="37"/>
      <c r="E300" s="124"/>
      <c r="F300" s="423"/>
      <c r="G300" s="124"/>
    </row>
    <row r="301" spans="1:7" ht="18.75" customHeight="1">
      <c r="A301" s="422" t="s">
        <v>233</v>
      </c>
      <c r="B301" s="37"/>
      <c r="C301" s="425"/>
      <c r="D301" s="37"/>
      <c r="E301" s="124"/>
      <c r="F301" s="423">
        <v>128</v>
      </c>
      <c r="G301" s="124"/>
    </row>
    <row r="302" spans="1:7" s="231" customFormat="1" ht="18.75" customHeight="1">
      <c r="A302" s="420" t="s">
        <v>234</v>
      </c>
      <c r="B302" s="30">
        <v>142</v>
      </c>
      <c r="C302" s="30">
        <v>41</v>
      </c>
      <c r="D302" s="421">
        <f>SUM(D303:D308)</f>
        <v>41</v>
      </c>
      <c r="E302" s="124">
        <f>D302/C302*100</f>
        <v>100</v>
      </c>
      <c r="F302" s="421">
        <f>SUM(F303:F308)</f>
        <v>206</v>
      </c>
      <c r="G302" s="124">
        <f>ROUND((D302-F302)/F302*100,2)</f>
        <v>-80.1</v>
      </c>
    </row>
    <row r="303" spans="1:7" ht="18.75" customHeight="1">
      <c r="A303" s="422" t="s">
        <v>53</v>
      </c>
      <c r="B303" s="37"/>
      <c r="C303" s="37"/>
      <c r="D303" s="37">
        <v>41</v>
      </c>
      <c r="E303" s="124"/>
      <c r="F303" s="423">
        <v>130</v>
      </c>
      <c r="G303" s="124"/>
    </row>
    <row r="304" spans="1:7" ht="18.75" customHeight="1">
      <c r="A304" s="422" t="s">
        <v>54</v>
      </c>
      <c r="B304" s="37"/>
      <c r="C304" s="37"/>
      <c r="D304" s="37"/>
      <c r="E304" s="124"/>
      <c r="F304" s="423">
        <v>74</v>
      </c>
      <c r="G304" s="124"/>
    </row>
    <row r="305" spans="1:7" ht="18.75" customHeight="1">
      <c r="A305" s="422" t="s">
        <v>235</v>
      </c>
      <c r="B305" s="37"/>
      <c r="C305" s="37"/>
      <c r="D305" s="37"/>
      <c r="E305" s="124"/>
      <c r="F305" s="423">
        <v>2</v>
      </c>
      <c r="G305" s="124"/>
    </row>
    <row r="306" spans="1:7" ht="18.75" customHeight="1">
      <c r="A306" s="422" t="s">
        <v>236</v>
      </c>
      <c r="B306" s="37"/>
      <c r="C306" s="37"/>
      <c r="D306" s="37"/>
      <c r="E306" s="124"/>
      <c r="F306" s="423"/>
      <c r="G306" s="124"/>
    </row>
    <row r="307" spans="1:7" ht="18.75" customHeight="1">
      <c r="A307" s="422" t="s">
        <v>62</v>
      </c>
      <c r="B307" s="37"/>
      <c r="C307" s="37"/>
      <c r="D307" s="37"/>
      <c r="E307" s="124"/>
      <c r="F307" s="423"/>
      <c r="G307" s="124"/>
    </row>
    <row r="308" spans="1:7" ht="18.75" customHeight="1">
      <c r="A308" s="422" t="s">
        <v>237</v>
      </c>
      <c r="B308" s="37"/>
      <c r="C308" s="37"/>
      <c r="D308" s="37"/>
      <c r="E308" s="124"/>
      <c r="F308" s="423"/>
      <c r="G308" s="124"/>
    </row>
    <row r="309" spans="1:7" s="231" customFormat="1" ht="18.75" customHeight="1">
      <c r="A309" s="420" t="s">
        <v>238</v>
      </c>
      <c r="B309" s="30"/>
      <c r="C309" s="30"/>
      <c r="D309" s="37"/>
      <c r="E309" s="124"/>
      <c r="F309" s="421">
        <v>0</v>
      </c>
      <c r="G309" s="124"/>
    </row>
    <row r="310" spans="1:7" s="231" customFormat="1" ht="18.75" customHeight="1">
      <c r="A310" s="420" t="s">
        <v>239</v>
      </c>
      <c r="B310" s="30"/>
      <c r="C310" s="30"/>
      <c r="D310" s="37"/>
      <c r="E310" s="124"/>
      <c r="F310" s="421">
        <v>0</v>
      </c>
      <c r="G310" s="124"/>
    </row>
    <row r="311" spans="1:7" s="231" customFormat="1" ht="18.75" customHeight="1">
      <c r="A311" s="420" t="s">
        <v>240</v>
      </c>
      <c r="B311" s="30">
        <v>1324</v>
      </c>
      <c r="C311" s="30">
        <v>9788</v>
      </c>
      <c r="D311" s="30">
        <v>9788</v>
      </c>
      <c r="E311" s="124">
        <f aca="true" t="shared" si="8" ref="E311:E313">D311/C311*100</f>
        <v>100</v>
      </c>
      <c r="F311" s="421">
        <v>5089</v>
      </c>
      <c r="G311" s="124">
        <f aca="true" t="shared" si="9" ref="G311:G313">ROUND((D311-F311)/F311*100,2)</f>
        <v>92.34</v>
      </c>
    </row>
    <row r="312" spans="1:7" s="231" customFormat="1" ht="18.75" customHeight="1">
      <c r="A312" s="420" t="s">
        <v>241</v>
      </c>
      <c r="B312" s="30">
        <f aca="true" t="shared" si="10" ref="B312:F312">SUM(B313,B318,B325,B330,B335,B338,B339,B342,B348,B355)</f>
        <v>371766</v>
      </c>
      <c r="C312" s="30">
        <f t="shared" si="10"/>
        <v>501331</v>
      </c>
      <c r="D312" s="30">
        <f t="shared" si="10"/>
        <v>501088</v>
      </c>
      <c r="E312" s="124">
        <f t="shared" si="8"/>
        <v>99.95152902972288</v>
      </c>
      <c r="F312" s="421">
        <f t="shared" si="10"/>
        <v>486547</v>
      </c>
      <c r="G312" s="124">
        <f t="shared" si="9"/>
        <v>2.99</v>
      </c>
    </row>
    <row r="313" spans="1:7" s="231" customFormat="1" ht="18.75" customHeight="1">
      <c r="A313" s="420" t="s">
        <v>242</v>
      </c>
      <c r="B313" s="30">
        <v>17995</v>
      </c>
      <c r="C313" s="30">
        <v>12654</v>
      </c>
      <c r="D313" s="30">
        <f>SUM(D314:D317)</f>
        <v>12654</v>
      </c>
      <c r="E313" s="124">
        <f t="shared" si="8"/>
        <v>100</v>
      </c>
      <c r="F313" s="30">
        <f>SUM(F314:F317)</f>
        <v>15722</v>
      </c>
      <c r="G313" s="124">
        <f t="shared" si="9"/>
        <v>-19.51</v>
      </c>
    </row>
    <row r="314" spans="1:7" ht="18.75" customHeight="1">
      <c r="A314" s="422" t="s">
        <v>53</v>
      </c>
      <c r="B314" s="37"/>
      <c r="C314" s="37"/>
      <c r="D314" s="37">
        <v>3413</v>
      </c>
      <c r="E314" s="124"/>
      <c r="F314" s="423">
        <v>6035</v>
      </c>
      <c r="G314" s="124"/>
    </row>
    <row r="315" spans="1:7" ht="18.75" customHeight="1">
      <c r="A315" s="422" t="s">
        <v>54</v>
      </c>
      <c r="B315" s="37"/>
      <c r="C315" s="37"/>
      <c r="D315" s="37">
        <v>545</v>
      </c>
      <c r="E315" s="124"/>
      <c r="F315" s="423">
        <v>247</v>
      </c>
      <c r="G315" s="124"/>
    </row>
    <row r="316" spans="1:7" ht="18.75" customHeight="1">
      <c r="A316" s="422" t="s">
        <v>55</v>
      </c>
      <c r="B316" s="37"/>
      <c r="C316" s="37"/>
      <c r="D316" s="37"/>
      <c r="E316" s="124"/>
      <c r="F316" s="423">
        <v>78</v>
      </c>
      <c r="G316" s="124"/>
    </row>
    <row r="317" spans="1:7" ht="18.75" customHeight="1">
      <c r="A317" s="422" t="s">
        <v>243</v>
      </c>
      <c r="B317" s="37"/>
      <c r="C317" s="37"/>
      <c r="D317" s="37">
        <v>8696</v>
      </c>
      <c r="E317" s="124"/>
      <c r="F317" s="37">
        <v>9362</v>
      </c>
      <c r="G317" s="124"/>
    </row>
    <row r="318" spans="1:7" s="231" customFormat="1" ht="18.75" customHeight="1">
      <c r="A318" s="420" t="s">
        <v>244</v>
      </c>
      <c r="B318" s="30">
        <v>327903</v>
      </c>
      <c r="C318" s="30">
        <v>449502</v>
      </c>
      <c r="D318" s="30">
        <f>SUM(D319:D324)</f>
        <v>449259</v>
      </c>
      <c r="E318" s="124">
        <f>D318/C318*100</f>
        <v>99.94594017379232</v>
      </c>
      <c r="F318" s="30">
        <f>SUM(F319:F324)</f>
        <v>428575</v>
      </c>
      <c r="G318" s="124">
        <f>ROUND((D318-F318)/F318*100,2)</f>
        <v>4.83</v>
      </c>
    </row>
    <row r="319" spans="1:7" ht="18.75" customHeight="1">
      <c r="A319" s="422" t="s">
        <v>245</v>
      </c>
      <c r="B319" s="37"/>
      <c r="C319" s="37"/>
      <c r="D319" s="37">
        <v>28366</v>
      </c>
      <c r="E319" s="124"/>
      <c r="F319" s="423">
        <v>17096</v>
      </c>
      <c r="G319" s="124"/>
    </row>
    <row r="320" spans="1:7" ht="18.75" customHeight="1">
      <c r="A320" s="422" t="s">
        <v>246</v>
      </c>
      <c r="B320" s="37"/>
      <c r="C320" s="37"/>
      <c r="D320" s="37">
        <v>213541</v>
      </c>
      <c r="E320" s="124"/>
      <c r="F320" s="37">
        <v>188915</v>
      </c>
      <c r="G320" s="124"/>
    </row>
    <row r="321" spans="1:7" ht="18.75" customHeight="1">
      <c r="A321" s="422" t="s">
        <v>247</v>
      </c>
      <c r="B321" s="37"/>
      <c r="C321" s="37"/>
      <c r="D321" s="37">
        <v>100040</v>
      </c>
      <c r="E321" s="124"/>
      <c r="F321" s="37">
        <v>105844</v>
      </c>
      <c r="G321" s="124"/>
    </row>
    <row r="322" spans="1:7" ht="18.75" customHeight="1">
      <c r="A322" s="422" t="s">
        <v>248</v>
      </c>
      <c r="B322" s="37"/>
      <c r="C322" s="37"/>
      <c r="D322" s="37">
        <v>81095</v>
      </c>
      <c r="E322" s="124"/>
      <c r="F322" s="37">
        <v>64145</v>
      </c>
      <c r="G322" s="124"/>
    </row>
    <row r="323" spans="1:7" ht="18.75" customHeight="1">
      <c r="A323" s="422" t="s">
        <v>249</v>
      </c>
      <c r="B323" s="37"/>
      <c r="C323" s="37"/>
      <c r="D323" s="37">
        <v>3721</v>
      </c>
      <c r="E323" s="124"/>
      <c r="F323" s="37">
        <v>2162</v>
      </c>
      <c r="G323" s="124"/>
    </row>
    <row r="324" spans="1:7" ht="18.75" customHeight="1">
      <c r="A324" s="422" t="s">
        <v>250</v>
      </c>
      <c r="B324" s="37"/>
      <c r="C324" s="37"/>
      <c r="D324" s="37">
        <v>22496</v>
      </c>
      <c r="E324" s="124"/>
      <c r="F324" s="37">
        <v>50413</v>
      </c>
      <c r="G324" s="124"/>
    </row>
    <row r="325" spans="1:7" s="231" customFormat="1" ht="18.75" customHeight="1">
      <c r="A325" s="420" t="s">
        <v>251</v>
      </c>
      <c r="B325" s="30">
        <v>15189</v>
      </c>
      <c r="C325" s="30">
        <v>23379</v>
      </c>
      <c r="D325" s="30">
        <f>SUM(D326:D329)</f>
        <v>23379</v>
      </c>
      <c r="E325" s="124">
        <f>D325/C325*100</f>
        <v>100</v>
      </c>
      <c r="F325" s="30">
        <f>SUM(F326:F329)</f>
        <v>23083</v>
      </c>
      <c r="G325" s="124">
        <f>ROUND((D325-F325)/F325*100,2)</f>
        <v>1.28</v>
      </c>
    </row>
    <row r="326" spans="1:7" ht="18.75" customHeight="1">
      <c r="A326" s="422" t="s">
        <v>252</v>
      </c>
      <c r="B326" s="37"/>
      <c r="C326" s="37"/>
      <c r="D326" s="37">
        <v>10471</v>
      </c>
      <c r="E326" s="124"/>
      <c r="F326" s="37">
        <v>5037</v>
      </c>
      <c r="G326" s="124"/>
    </row>
    <row r="327" spans="1:7" ht="18.75" customHeight="1">
      <c r="A327" s="422" t="s">
        <v>253</v>
      </c>
      <c r="B327" s="37"/>
      <c r="C327" s="37"/>
      <c r="D327" s="37">
        <v>9</v>
      </c>
      <c r="E327" s="124"/>
      <c r="F327" s="423"/>
      <c r="G327" s="124"/>
    </row>
    <row r="328" spans="1:7" ht="18.75" customHeight="1">
      <c r="A328" s="422" t="s">
        <v>254</v>
      </c>
      <c r="B328" s="37"/>
      <c r="C328" s="37"/>
      <c r="D328" s="37">
        <v>12533</v>
      </c>
      <c r="E328" s="124"/>
      <c r="F328" s="423">
        <v>17568</v>
      </c>
      <c r="G328" s="124"/>
    </row>
    <row r="329" spans="1:7" ht="18.75" customHeight="1">
      <c r="A329" s="422" t="s">
        <v>255</v>
      </c>
      <c r="B329" s="37"/>
      <c r="C329" s="37"/>
      <c r="D329" s="37">
        <v>366</v>
      </c>
      <c r="E329" s="124"/>
      <c r="F329" s="423">
        <v>478</v>
      </c>
      <c r="G329" s="124"/>
    </row>
    <row r="330" spans="1:7" s="231" customFormat="1" ht="18.75" customHeight="1">
      <c r="A330" s="420" t="s">
        <v>256</v>
      </c>
      <c r="B330" s="30">
        <v>446</v>
      </c>
      <c r="C330" s="30">
        <v>445</v>
      </c>
      <c r="D330" s="30">
        <f>SUM(D331:D334)</f>
        <v>445</v>
      </c>
      <c r="E330" s="124">
        <f>D330/C330*100</f>
        <v>100</v>
      </c>
      <c r="F330" s="421">
        <f>SUM(F331:F334)</f>
        <v>449</v>
      </c>
      <c r="G330" s="124">
        <f>ROUND((D330-F330)/F330*100,2)</f>
        <v>-0.89</v>
      </c>
    </row>
    <row r="331" spans="1:7" s="231" customFormat="1" ht="18.75" customHeight="1">
      <c r="A331" s="422" t="s">
        <v>257</v>
      </c>
      <c r="B331" s="37"/>
      <c r="C331" s="30"/>
      <c r="D331" s="37"/>
      <c r="E331" s="124"/>
      <c r="F331" s="421">
        <v>17</v>
      </c>
      <c r="G331" s="124"/>
    </row>
    <row r="332" spans="1:7" s="231" customFormat="1" ht="18.75" customHeight="1">
      <c r="A332" s="422" t="s">
        <v>258</v>
      </c>
      <c r="B332" s="37"/>
      <c r="C332" s="30"/>
      <c r="D332" s="37">
        <v>3</v>
      </c>
      <c r="E332" s="124"/>
      <c r="F332" s="421"/>
      <c r="G332" s="124"/>
    </row>
    <row r="333" spans="1:7" ht="18.75" customHeight="1">
      <c r="A333" s="422" t="s">
        <v>259</v>
      </c>
      <c r="B333" s="37"/>
      <c r="C333" s="37"/>
      <c r="D333" s="37">
        <v>215</v>
      </c>
      <c r="E333" s="124"/>
      <c r="F333" s="423">
        <v>213</v>
      </c>
      <c r="G333" s="124"/>
    </row>
    <row r="334" spans="1:7" ht="18.75" customHeight="1">
      <c r="A334" s="422" t="s">
        <v>260</v>
      </c>
      <c r="B334" s="37"/>
      <c r="C334" s="37"/>
      <c r="D334" s="37">
        <v>227</v>
      </c>
      <c r="E334" s="124"/>
      <c r="F334" s="423">
        <v>219</v>
      </c>
      <c r="G334" s="124"/>
    </row>
    <row r="335" spans="1:7" s="231" customFormat="1" ht="18.75" customHeight="1">
      <c r="A335" s="420" t="s">
        <v>261</v>
      </c>
      <c r="B335" s="30">
        <v>676</v>
      </c>
      <c r="C335" s="30">
        <v>793</v>
      </c>
      <c r="D335" s="421">
        <f>SUM(D336:D336)</f>
        <v>793</v>
      </c>
      <c r="E335" s="124">
        <f>D335/C335*100</f>
        <v>100</v>
      </c>
      <c r="F335" s="421">
        <f>SUM(F336:F336)</f>
        <v>779</v>
      </c>
      <c r="G335" s="124">
        <f>ROUND((D335-F335)/F335*100,2)</f>
        <v>1.8</v>
      </c>
    </row>
    <row r="336" spans="1:7" ht="18.75" customHeight="1">
      <c r="A336" s="422" t="s">
        <v>262</v>
      </c>
      <c r="B336" s="37"/>
      <c r="C336" s="37"/>
      <c r="D336" s="37">
        <v>793</v>
      </c>
      <c r="E336" s="124"/>
      <c r="F336" s="423">
        <v>779</v>
      </c>
      <c r="G336" s="124"/>
    </row>
    <row r="337" spans="1:7" ht="18.75" customHeight="1">
      <c r="A337" s="422" t="s">
        <v>263</v>
      </c>
      <c r="B337" s="37"/>
      <c r="C337" s="37"/>
      <c r="D337" s="37"/>
      <c r="E337" s="124"/>
      <c r="F337" s="423"/>
      <c r="G337" s="124"/>
    </row>
    <row r="338" spans="1:7" s="231" customFormat="1" ht="18.75" customHeight="1">
      <c r="A338" s="420" t="s">
        <v>264</v>
      </c>
      <c r="B338" s="30"/>
      <c r="C338" s="30"/>
      <c r="D338" s="37"/>
      <c r="E338" s="124"/>
      <c r="F338" s="421">
        <v>0</v>
      </c>
      <c r="G338" s="124"/>
    </row>
    <row r="339" spans="1:7" s="231" customFormat="1" ht="18.75" customHeight="1">
      <c r="A339" s="420" t="s">
        <v>265</v>
      </c>
      <c r="B339" s="30">
        <v>1043</v>
      </c>
      <c r="C339" s="30">
        <v>1101</v>
      </c>
      <c r="D339" s="30">
        <f>SUM(D340:D341)</f>
        <v>1101</v>
      </c>
      <c r="E339" s="124">
        <f>D339/C339*100</f>
        <v>100</v>
      </c>
      <c r="F339" s="421">
        <f>SUM(F340:F341)</f>
        <v>996</v>
      </c>
      <c r="G339" s="124">
        <f>ROUND((D339-F339)/F339*100,2)</f>
        <v>10.54</v>
      </c>
    </row>
    <row r="340" spans="1:7" ht="18.75" customHeight="1">
      <c r="A340" s="422" t="s">
        <v>266</v>
      </c>
      <c r="B340" s="37"/>
      <c r="C340" s="37"/>
      <c r="D340" s="37">
        <v>1101</v>
      </c>
      <c r="E340" s="124"/>
      <c r="F340" s="423">
        <v>996</v>
      </c>
      <c r="G340" s="124"/>
    </row>
    <row r="341" spans="1:7" ht="18.75" customHeight="1">
      <c r="A341" s="422" t="s">
        <v>267</v>
      </c>
      <c r="B341" s="37"/>
      <c r="C341" s="37"/>
      <c r="D341" s="37"/>
      <c r="E341" s="124"/>
      <c r="F341" s="423"/>
      <c r="G341" s="124"/>
    </row>
    <row r="342" spans="1:7" s="231" customFormat="1" ht="18.75" customHeight="1">
      <c r="A342" s="420" t="s">
        <v>268</v>
      </c>
      <c r="B342" s="30">
        <v>3714</v>
      </c>
      <c r="C342" s="30">
        <v>4043</v>
      </c>
      <c r="D342" s="30">
        <f>SUM(D343:D347)</f>
        <v>4043</v>
      </c>
      <c r="E342" s="124">
        <f>D342/C342*100</f>
        <v>100</v>
      </c>
      <c r="F342" s="421">
        <f>SUM(F343:F347)</f>
        <v>4081</v>
      </c>
      <c r="G342" s="124">
        <f>ROUND((D342-F342)/F342*100,2)</f>
        <v>-0.93</v>
      </c>
    </row>
    <row r="343" spans="1:7" ht="18.75" customHeight="1">
      <c r="A343" s="422" t="s">
        <v>269</v>
      </c>
      <c r="B343" s="37"/>
      <c r="C343" s="37"/>
      <c r="D343" s="37">
        <v>1230</v>
      </c>
      <c r="E343" s="124"/>
      <c r="F343" s="423">
        <v>1356</v>
      </c>
      <c r="G343" s="124"/>
    </row>
    <row r="344" spans="1:7" ht="18.75" customHeight="1">
      <c r="A344" s="422" t="s">
        <v>270</v>
      </c>
      <c r="B344" s="37"/>
      <c r="C344" s="37"/>
      <c r="D344" s="37">
        <v>1869</v>
      </c>
      <c r="E344" s="124"/>
      <c r="F344" s="37">
        <v>1956</v>
      </c>
      <c r="G344" s="124"/>
    </row>
    <row r="345" spans="1:7" ht="18.75" customHeight="1">
      <c r="A345" s="422" t="s">
        <v>271</v>
      </c>
      <c r="B345" s="37"/>
      <c r="C345" s="37"/>
      <c r="D345" s="37">
        <v>556</v>
      </c>
      <c r="E345" s="124"/>
      <c r="F345" s="423">
        <v>454</v>
      </c>
      <c r="G345" s="124"/>
    </row>
    <row r="346" spans="1:7" ht="18.75" customHeight="1">
      <c r="A346" s="422" t="s">
        <v>272</v>
      </c>
      <c r="B346" s="37"/>
      <c r="C346" s="37"/>
      <c r="D346" s="37"/>
      <c r="E346" s="124"/>
      <c r="F346" s="423"/>
      <c r="G346" s="124"/>
    </row>
    <row r="347" spans="1:7" ht="18.75" customHeight="1">
      <c r="A347" s="422" t="s">
        <v>273</v>
      </c>
      <c r="B347" s="37"/>
      <c r="C347" s="37"/>
      <c r="D347" s="37">
        <v>388</v>
      </c>
      <c r="E347" s="124"/>
      <c r="F347" s="423">
        <v>315</v>
      </c>
      <c r="G347" s="124"/>
    </row>
    <row r="348" spans="1:7" s="231" customFormat="1" ht="18.75" customHeight="1">
      <c r="A348" s="420" t="s">
        <v>274</v>
      </c>
      <c r="B348" s="30">
        <v>1700</v>
      </c>
      <c r="C348" s="30">
        <v>4580</v>
      </c>
      <c r="D348" s="30">
        <f>SUM(D349:D354)</f>
        <v>4580</v>
      </c>
      <c r="E348" s="124">
        <f>D348/C348*100</f>
        <v>100</v>
      </c>
      <c r="F348" s="421">
        <f>SUM(F349:F354)</f>
        <v>6704</v>
      </c>
      <c r="G348" s="124">
        <f>ROUND((D348-F348)/F348*100,2)</f>
        <v>-31.68</v>
      </c>
    </row>
    <row r="349" spans="1:7" ht="18.75" customHeight="1">
      <c r="A349" s="422" t="s">
        <v>275</v>
      </c>
      <c r="B349" s="37"/>
      <c r="C349" s="37"/>
      <c r="D349" s="37">
        <v>629</v>
      </c>
      <c r="E349" s="124"/>
      <c r="F349" s="423">
        <v>1378</v>
      </c>
      <c r="G349" s="124"/>
    </row>
    <row r="350" spans="1:7" ht="18.75" customHeight="1">
      <c r="A350" s="422" t="s">
        <v>276</v>
      </c>
      <c r="B350" s="37"/>
      <c r="C350" s="37"/>
      <c r="D350" s="37"/>
      <c r="E350" s="124"/>
      <c r="F350" s="423">
        <v>1594</v>
      </c>
      <c r="G350" s="124"/>
    </row>
    <row r="351" spans="1:7" ht="18.75" customHeight="1">
      <c r="A351" s="422" t="s">
        <v>277</v>
      </c>
      <c r="B351" s="37"/>
      <c r="C351" s="37"/>
      <c r="D351" s="37"/>
      <c r="E351" s="124"/>
      <c r="F351" s="423"/>
      <c r="G351" s="124"/>
    </row>
    <row r="352" spans="1:7" ht="18.75" customHeight="1">
      <c r="A352" s="422" t="s">
        <v>278</v>
      </c>
      <c r="B352" s="37"/>
      <c r="C352" s="37"/>
      <c r="D352" s="37"/>
      <c r="E352" s="124"/>
      <c r="F352" s="423">
        <v>256</v>
      </c>
      <c r="G352" s="124"/>
    </row>
    <row r="353" spans="1:7" ht="18.75" customHeight="1">
      <c r="A353" s="422" t="s">
        <v>279</v>
      </c>
      <c r="B353" s="37"/>
      <c r="C353" s="37"/>
      <c r="D353" s="37">
        <v>250</v>
      </c>
      <c r="E353" s="124"/>
      <c r="F353" s="423">
        <v>260</v>
      </c>
      <c r="G353" s="124"/>
    </row>
    <row r="354" spans="1:7" ht="18.75" customHeight="1">
      <c r="A354" s="422" t="s">
        <v>280</v>
      </c>
      <c r="B354" s="37"/>
      <c r="C354" s="37"/>
      <c r="D354" s="37">
        <v>3701</v>
      </c>
      <c r="E354" s="124"/>
      <c r="F354" s="423">
        <v>3216</v>
      </c>
      <c r="G354" s="124"/>
    </row>
    <row r="355" spans="1:7" s="231" customFormat="1" ht="18.75" customHeight="1">
      <c r="A355" s="420" t="s">
        <v>281</v>
      </c>
      <c r="B355" s="30">
        <v>3100</v>
      </c>
      <c r="C355" s="30">
        <v>4834</v>
      </c>
      <c r="D355" s="30">
        <v>4834</v>
      </c>
      <c r="E355" s="124">
        <f aca="true" t="shared" si="11" ref="E355:E357">D355/C355*100</f>
        <v>100</v>
      </c>
      <c r="F355" s="30">
        <v>6158</v>
      </c>
      <c r="G355" s="124">
        <f aca="true" t="shared" si="12" ref="G355:G357">ROUND((D355-F355)/F355*100,2)</f>
        <v>-21.5</v>
      </c>
    </row>
    <row r="356" spans="1:7" s="156" customFormat="1" ht="18.75" customHeight="1">
      <c r="A356" s="420" t="s">
        <v>282</v>
      </c>
      <c r="B356" s="30">
        <f aca="true" t="shared" si="13" ref="B356:F356">SUM(B357,B361,B363,B365,B370,B375,B379,B386,B388,B389)</f>
        <v>2448</v>
      </c>
      <c r="C356" s="30">
        <f t="shared" si="13"/>
        <v>6396</v>
      </c>
      <c r="D356" s="30">
        <f t="shared" si="13"/>
        <v>6396</v>
      </c>
      <c r="E356" s="124">
        <f t="shared" si="11"/>
        <v>100</v>
      </c>
      <c r="F356" s="30">
        <f t="shared" si="13"/>
        <v>4939</v>
      </c>
      <c r="G356" s="124">
        <f t="shared" si="12"/>
        <v>29.5</v>
      </c>
    </row>
    <row r="357" spans="1:7" s="231" customFormat="1" ht="18.75" customHeight="1">
      <c r="A357" s="420" t="s">
        <v>283</v>
      </c>
      <c r="B357" s="30">
        <v>609</v>
      </c>
      <c r="C357" s="30">
        <v>785</v>
      </c>
      <c r="D357" s="421">
        <f>SUM(D358:D360)</f>
        <v>785</v>
      </c>
      <c r="E357" s="124">
        <f t="shared" si="11"/>
        <v>100</v>
      </c>
      <c r="F357" s="421">
        <f>SUM(F358:F360)</f>
        <v>660</v>
      </c>
      <c r="G357" s="124">
        <f t="shared" si="12"/>
        <v>18.94</v>
      </c>
    </row>
    <row r="358" spans="1:7" ht="18.75" customHeight="1">
      <c r="A358" s="422" t="s">
        <v>53</v>
      </c>
      <c r="B358" s="37"/>
      <c r="C358" s="37"/>
      <c r="D358" s="37">
        <v>539</v>
      </c>
      <c r="E358" s="124"/>
      <c r="F358" s="423">
        <v>416</v>
      </c>
      <c r="G358" s="124"/>
    </row>
    <row r="359" spans="1:7" ht="18.75" customHeight="1">
      <c r="A359" s="422" t="s">
        <v>54</v>
      </c>
      <c r="B359" s="37"/>
      <c r="C359" s="37"/>
      <c r="D359" s="37">
        <v>95</v>
      </c>
      <c r="E359" s="124"/>
      <c r="F359" s="423">
        <v>97</v>
      </c>
      <c r="G359" s="124"/>
    </row>
    <row r="360" spans="1:7" ht="18.75" customHeight="1">
      <c r="A360" s="422" t="s">
        <v>284</v>
      </c>
      <c r="B360" s="37"/>
      <c r="C360" s="37"/>
      <c r="D360" s="37">
        <v>151</v>
      </c>
      <c r="E360" s="124"/>
      <c r="F360" s="423">
        <v>147</v>
      </c>
      <c r="G360" s="124"/>
    </row>
    <row r="361" spans="1:7" s="231" customFormat="1" ht="18.75" customHeight="1">
      <c r="A361" s="420" t="s">
        <v>285</v>
      </c>
      <c r="B361" s="30"/>
      <c r="C361" s="30"/>
      <c r="D361" s="37"/>
      <c r="E361" s="124"/>
      <c r="F361" s="421">
        <v>0</v>
      </c>
      <c r="G361" s="124"/>
    </row>
    <row r="362" spans="1:7" s="231" customFormat="1" ht="18.75" customHeight="1">
      <c r="A362" s="422" t="s">
        <v>286</v>
      </c>
      <c r="B362" s="30"/>
      <c r="C362" s="30"/>
      <c r="D362" s="37"/>
      <c r="E362" s="124"/>
      <c r="F362" s="421"/>
      <c r="G362" s="124"/>
    </row>
    <row r="363" spans="1:7" s="231" customFormat="1" ht="18.75" customHeight="1">
      <c r="A363" s="420" t="s">
        <v>287</v>
      </c>
      <c r="B363" s="30">
        <v>29</v>
      </c>
      <c r="C363" s="30">
        <v>30</v>
      </c>
      <c r="D363" s="421">
        <f>SUM(D364:D364)</f>
        <v>30</v>
      </c>
      <c r="E363" s="124">
        <f>D363/C363*100</f>
        <v>100</v>
      </c>
      <c r="F363" s="421">
        <f>SUM(F364:F364)</f>
        <v>37</v>
      </c>
      <c r="G363" s="124">
        <f>ROUND((D363-F363)/F363*100,2)</f>
        <v>-18.92</v>
      </c>
    </row>
    <row r="364" spans="1:7" ht="18.75" customHeight="1">
      <c r="A364" s="422" t="s">
        <v>286</v>
      </c>
      <c r="B364" s="37"/>
      <c r="C364" s="37"/>
      <c r="D364" s="37">
        <v>30</v>
      </c>
      <c r="E364" s="124"/>
      <c r="F364" s="423">
        <v>37</v>
      </c>
      <c r="G364" s="124"/>
    </row>
    <row r="365" spans="1:7" s="231" customFormat="1" ht="18.75" customHeight="1">
      <c r="A365" s="420" t="s">
        <v>288</v>
      </c>
      <c r="B365" s="30">
        <v>806</v>
      </c>
      <c r="C365" s="30">
        <v>2310</v>
      </c>
      <c r="D365" s="30">
        <f>SUM(D366:D369)</f>
        <v>2310</v>
      </c>
      <c r="E365" s="124">
        <f>D365/C365*100</f>
        <v>100</v>
      </c>
      <c r="F365" s="30">
        <f>SUM(F366:F369)</f>
        <v>2007</v>
      </c>
      <c r="G365" s="124">
        <f>ROUND((D365-F365)/F365*100,2)</f>
        <v>15.1</v>
      </c>
    </row>
    <row r="366" spans="1:7" ht="18.75" customHeight="1">
      <c r="A366" s="422" t="s">
        <v>289</v>
      </c>
      <c r="B366" s="37"/>
      <c r="C366" s="37"/>
      <c r="D366" s="37">
        <v>1787</v>
      </c>
      <c r="E366" s="124"/>
      <c r="F366" s="423">
        <v>1702</v>
      </c>
      <c r="G366" s="124"/>
    </row>
    <row r="367" spans="1:7" ht="18.75" customHeight="1">
      <c r="A367" s="422" t="s">
        <v>290</v>
      </c>
      <c r="B367" s="37"/>
      <c r="C367" s="37"/>
      <c r="D367" s="37">
        <v>96</v>
      </c>
      <c r="E367" s="124"/>
      <c r="F367" s="423">
        <v>130</v>
      </c>
      <c r="G367" s="124"/>
    </row>
    <row r="368" spans="1:7" ht="18.75" customHeight="1">
      <c r="A368" s="422" t="s">
        <v>291</v>
      </c>
      <c r="B368" s="37"/>
      <c r="C368" s="37"/>
      <c r="D368" s="37">
        <v>327</v>
      </c>
      <c r="E368" s="124"/>
      <c r="F368" s="423">
        <v>175</v>
      </c>
      <c r="G368" s="124"/>
    </row>
    <row r="369" spans="1:7" ht="18.75" customHeight="1">
      <c r="A369" s="422" t="s">
        <v>292</v>
      </c>
      <c r="B369" s="37"/>
      <c r="C369" s="37"/>
      <c r="D369" s="37">
        <v>100</v>
      </c>
      <c r="E369" s="124"/>
      <c r="F369" s="423"/>
      <c r="G369" s="124"/>
    </row>
    <row r="370" spans="1:7" s="231" customFormat="1" ht="18.75" customHeight="1">
      <c r="A370" s="420" t="s">
        <v>293</v>
      </c>
      <c r="B370" s="30">
        <v>136</v>
      </c>
      <c r="C370" s="30">
        <v>405</v>
      </c>
      <c r="D370" s="421">
        <f>SUM(D371:D374)</f>
        <v>405</v>
      </c>
      <c r="E370" s="124">
        <f>D370/C370*100</f>
        <v>100</v>
      </c>
      <c r="F370" s="421">
        <f>SUM(F371:F374)</f>
        <v>240</v>
      </c>
      <c r="G370" s="124">
        <f>ROUND((D370-F370)/F370*100,2)</f>
        <v>68.75</v>
      </c>
    </row>
    <row r="371" spans="1:7" ht="18.75" customHeight="1">
      <c r="A371" s="422" t="s">
        <v>286</v>
      </c>
      <c r="B371" s="37"/>
      <c r="C371" s="37"/>
      <c r="D371" s="37">
        <v>145</v>
      </c>
      <c r="E371" s="124"/>
      <c r="F371" s="423">
        <v>140</v>
      </c>
      <c r="G371" s="124"/>
    </row>
    <row r="372" spans="1:7" ht="18.75" customHeight="1">
      <c r="A372" s="422" t="s">
        <v>294</v>
      </c>
      <c r="B372" s="37"/>
      <c r="C372" s="37"/>
      <c r="D372" s="37"/>
      <c r="E372" s="124"/>
      <c r="F372" s="423"/>
      <c r="G372" s="124"/>
    </row>
    <row r="373" spans="1:7" ht="18.75" customHeight="1">
      <c r="A373" s="422" t="s">
        <v>295</v>
      </c>
      <c r="B373" s="37"/>
      <c r="C373" s="37"/>
      <c r="D373" s="37">
        <v>160</v>
      </c>
      <c r="E373" s="124"/>
      <c r="F373" s="423">
        <v>100</v>
      </c>
      <c r="G373" s="124"/>
    </row>
    <row r="374" spans="1:7" ht="18.75" customHeight="1">
      <c r="A374" s="422" t="s">
        <v>296</v>
      </c>
      <c r="B374" s="37"/>
      <c r="C374" s="37"/>
      <c r="D374" s="37">
        <v>100</v>
      </c>
      <c r="E374" s="124"/>
      <c r="F374" s="423"/>
      <c r="G374" s="124"/>
    </row>
    <row r="375" spans="1:7" s="231" customFormat="1" ht="18.75" customHeight="1">
      <c r="A375" s="420" t="s">
        <v>297</v>
      </c>
      <c r="B375" s="30">
        <v>299</v>
      </c>
      <c r="C375" s="30">
        <v>341</v>
      </c>
      <c r="D375" s="30">
        <f>SUM(D376:D378)</f>
        <v>341</v>
      </c>
      <c r="E375" s="124">
        <f>D375/C375*100</f>
        <v>100</v>
      </c>
      <c r="F375" s="421">
        <f>SUM(F376:F378)</f>
        <v>376</v>
      </c>
      <c r="G375" s="124">
        <f>ROUND((D375-F375)/F375*100,2)</f>
        <v>-9.31</v>
      </c>
    </row>
    <row r="376" spans="1:7" ht="18.75" customHeight="1">
      <c r="A376" s="422" t="s">
        <v>298</v>
      </c>
      <c r="B376" s="37"/>
      <c r="C376" s="37"/>
      <c r="D376" s="37">
        <v>271</v>
      </c>
      <c r="E376" s="124"/>
      <c r="F376" s="423">
        <v>238</v>
      </c>
      <c r="G376" s="124"/>
    </row>
    <row r="377" spans="1:7" ht="18.75" customHeight="1">
      <c r="A377" s="422" t="s">
        <v>299</v>
      </c>
      <c r="B377" s="37"/>
      <c r="C377" s="37"/>
      <c r="D377" s="37"/>
      <c r="E377" s="124"/>
      <c r="F377" s="423">
        <v>5</v>
      </c>
      <c r="G377" s="124"/>
    </row>
    <row r="378" spans="1:7" ht="18.75" customHeight="1">
      <c r="A378" s="422" t="s">
        <v>300</v>
      </c>
      <c r="B378" s="37"/>
      <c r="C378" s="37"/>
      <c r="D378" s="37">
        <v>70</v>
      </c>
      <c r="E378" s="124"/>
      <c r="F378" s="423">
        <v>133</v>
      </c>
      <c r="G378" s="124"/>
    </row>
    <row r="379" spans="1:7" s="231" customFormat="1" ht="18.75" customHeight="1">
      <c r="A379" s="420" t="s">
        <v>301</v>
      </c>
      <c r="B379" s="30">
        <v>564</v>
      </c>
      <c r="C379" s="30">
        <v>1254</v>
      </c>
      <c r="D379" s="30">
        <f>SUM(D380:D385)</f>
        <v>1254</v>
      </c>
      <c r="E379" s="124">
        <f>D379/C379*100</f>
        <v>100</v>
      </c>
      <c r="F379" s="421">
        <f>SUM(F380:F385)</f>
        <v>1264</v>
      </c>
      <c r="G379" s="124">
        <f>ROUND((D379-F379)/F379*100,2)</f>
        <v>-0.79</v>
      </c>
    </row>
    <row r="380" spans="1:7" ht="18.75" customHeight="1">
      <c r="A380" s="422" t="s">
        <v>286</v>
      </c>
      <c r="B380" s="37"/>
      <c r="C380" s="37"/>
      <c r="D380" s="37">
        <v>376</v>
      </c>
      <c r="E380" s="124"/>
      <c r="F380" s="423">
        <v>295</v>
      </c>
      <c r="G380" s="124"/>
    </row>
    <row r="381" spans="1:7" ht="18.75" customHeight="1">
      <c r="A381" s="422" t="s">
        <v>302</v>
      </c>
      <c r="B381" s="37"/>
      <c r="C381" s="37"/>
      <c r="D381" s="37">
        <v>164</v>
      </c>
      <c r="E381" s="124"/>
      <c r="F381" s="423">
        <v>431</v>
      </c>
      <c r="G381" s="124"/>
    </row>
    <row r="382" spans="1:7" ht="18.75" customHeight="1">
      <c r="A382" s="422" t="s">
        <v>303</v>
      </c>
      <c r="B382" s="37"/>
      <c r="C382" s="37"/>
      <c r="D382" s="37">
        <v>11</v>
      </c>
      <c r="E382" s="124"/>
      <c r="F382" s="423">
        <v>8</v>
      </c>
      <c r="G382" s="124"/>
    </row>
    <row r="383" spans="1:7" ht="18.75" customHeight="1">
      <c r="A383" s="422" t="s">
        <v>304</v>
      </c>
      <c r="B383" s="37"/>
      <c r="C383" s="37"/>
      <c r="D383" s="37"/>
      <c r="E383" s="124"/>
      <c r="F383" s="423"/>
      <c r="G383" s="124"/>
    </row>
    <row r="384" spans="1:7" ht="18.75" customHeight="1">
      <c r="A384" s="422" t="s">
        <v>305</v>
      </c>
      <c r="B384" s="37"/>
      <c r="C384" s="37"/>
      <c r="D384" s="37">
        <v>90</v>
      </c>
      <c r="E384" s="124"/>
      <c r="F384" s="423">
        <v>68</v>
      </c>
      <c r="G384" s="124"/>
    </row>
    <row r="385" spans="1:7" ht="18.75" customHeight="1">
      <c r="A385" s="422" t="s">
        <v>306</v>
      </c>
      <c r="B385" s="37"/>
      <c r="C385" s="37"/>
      <c r="D385" s="37">
        <v>613</v>
      </c>
      <c r="E385" s="124"/>
      <c r="F385" s="423">
        <v>462</v>
      </c>
      <c r="G385" s="124"/>
    </row>
    <row r="386" spans="1:7" s="231" customFormat="1" ht="18.75" customHeight="1">
      <c r="A386" s="420" t="s">
        <v>307</v>
      </c>
      <c r="B386" s="30"/>
      <c r="C386" s="30"/>
      <c r="D386" s="37"/>
      <c r="E386" s="124"/>
      <c r="F386" s="421"/>
      <c r="G386" s="124"/>
    </row>
    <row r="387" spans="1:7" ht="18.75" customHeight="1">
      <c r="A387" s="422" t="s">
        <v>308</v>
      </c>
      <c r="B387" s="37"/>
      <c r="C387" s="37"/>
      <c r="D387" s="37"/>
      <c r="E387" s="124"/>
      <c r="F387" s="423"/>
      <c r="G387" s="124"/>
    </row>
    <row r="388" spans="1:7" s="231" customFormat="1" ht="18.75" customHeight="1">
      <c r="A388" s="420" t="s">
        <v>309</v>
      </c>
      <c r="B388" s="30"/>
      <c r="C388" s="30"/>
      <c r="D388" s="37"/>
      <c r="E388" s="124"/>
      <c r="F388" s="421">
        <v>0</v>
      </c>
      <c r="G388" s="124"/>
    </row>
    <row r="389" spans="1:7" s="231" customFormat="1" ht="18.75" customHeight="1">
      <c r="A389" s="420" t="s">
        <v>310</v>
      </c>
      <c r="B389" s="30">
        <v>5</v>
      </c>
      <c r="C389" s="30">
        <v>1271</v>
      </c>
      <c r="D389" s="421">
        <f>SUM(D390:D391)</f>
        <v>1271</v>
      </c>
      <c r="E389" s="124">
        <f aca="true" t="shared" si="14" ref="E389:E393">D389/C389*100</f>
        <v>100</v>
      </c>
      <c r="F389" s="421">
        <f>SUM(F390:F391)</f>
        <v>355</v>
      </c>
      <c r="G389" s="124">
        <f aca="true" t="shared" si="15" ref="G389:G393">ROUND((D389-F389)/F389*100,2)</f>
        <v>258.03</v>
      </c>
    </row>
    <row r="390" spans="1:7" ht="18.75" customHeight="1">
      <c r="A390" s="422" t="s">
        <v>311</v>
      </c>
      <c r="B390" s="37"/>
      <c r="C390" s="37"/>
      <c r="D390" s="37">
        <v>260</v>
      </c>
      <c r="E390" s="124"/>
      <c r="F390" s="423">
        <v>4</v>
      </c>
      <c r="G390" s="124"/>
    </row>
    <row r="391" spans="1:7" ht="18.75" customHeight="1">
      <c r="A391" s="422" t="s">
        <v>312</v>
      </c>
      <c r="B391" s="37"/>
      <c r="C391" s="37"/>
      <c r="D391" s="37">
        <v>1011</v>
      </c>
      <c r="E391" s="124"/>
      <c r="F391" s="423">
        <v>351</v>
      </c>
      <c r="G391" s="124"/>
    </row>
    <row r="392" spans="1:7" s="231" customFormat="1" ht="21" customHeight="1">
      <c r="A392" s="420" t="s">
        <v>313</v>
      </c>
      <c r="B392" s="30">
        <f aca="true" t="shared" si="16" ref="B392:F392">SUM(B393,B409,B417,B426,B435,B442)</f>
        <v>18802</v>
      </c>
      <c r="C392" s="30">
        <f t="shared" si="16"/>
        <v>36518</v>
      </c>
      <c r="D392" s="30">
        <f t="shared" si="16"/>
        <v>36518</v>
      </c>
      <c r="E392" s="124">
        <f t="shared" si="14"/>
        <v>100</v>
      </c>
      <c r="F392" s="30">
        <f t="shared" si="16"/>
        <v>36687</v>
      </c>
      <c r="G392" s="124">
        <f t="shared" si="15"/>
        <v>-0.46</v>
      </c>
    </row>
    <row r="393" spans="1:7" s="231" customFormat="1" ht="18.75" customHeight="1">
      <c r="A393" s="420" t="s">
        <v>314</v>
      </c>
      <c r="B393" s="30">
        <v>10353</v>
      </c>
      <c r="C393" s="30">
        <v>14491</v>
      </c>
      <c r="D393" s="30">
        <f>SUM(D394:D408)</f>
        <v>14491</v>
      </c>
      <c r="E393" s="124">
        <f t="shared" si="14"/>
        <v>100</v>
      </c>
      <c r="F393" s="30">
        <f>SUM(F394:F408)</f>
        <v>14571</v>
      </c>
      <c r="G393" s="124">
        <f t="shared" si="15"/>
        <v>-0.55</v>
      </c>
    </row>
    <row r="394" spans="1:7" ht="18.75" customHeight="1">
      <c r="A394" s="422" t="s">
        <v>53</v>
      </c>
      <c r="B394" s="37"/>
      <c r="C394" s="37"/>
      <c r="D394" s="37">
        <v>3329</v>
      </c>
      <c r="E394" s="124"/>
      <c r="F394" s="423">
        <v>3174</v>
      </c>
      <c r="G394" s="124"/>
    </row>
    <row r="395" spans="1:7" ht="18.75" customHeight="1">
      <c r="A395" s="422" t="s">
        <v>54</v>
      </c>
      <c r="B395" s="37"/>
      <c r="C395" s="37"/>
      <c r="D395" s="37">
        <v>146</v>
      </c>
      <c r="E395" s="124"/>
      <c r="F395" s="423">
        <v>404</v>
      </c>
      <c r="G395" s="124"/>
    </row>
    <row r="396" spans="1:7" ht="18.75" customHeight="1">
      <c r="A396" s="422" t="s">
        <v>55</v>
      </c>
      <c r="B396" s="37"/>
      <c r="C396" s="37"/>
      <c r="D396" s="37"/>
      <c r="E396" s="124"/>
      <c r="F396" s="423">
        <v>21</v>
      </c>
      <c r="G396" s="124"/>
    </row>
    <row r="397" spans="1:7" ht="18.75" customHeight="1">
      <c r="A397" s="422" t="s">
        <v>315</v>
      </c>
      <c r="B397" s="37"/>
      <c r="C397" s="37"/>
      <c r="D397" s="37">
        <v>764</v>
      </c>
      <c r="E397" s="124"/>
      <c r="F397" s="423">
        <v>871</v>
      </c>
      <c r="G397" s="124"/>
    </row>
    <row r="398" spans="1:7" ht="18.75" customHeight="1">
      <c r="A398" s="422" t="s">
        <v>316</v>
      </c>
      <c r="B398" s="37"/>
      <c r="C398" s="37"/>
      <c r="D398" s="37">
        <v>14</v>
      </c>
      <c r="E398" s="124"/>
      <c r="F398" s="423">
        <v>60</v>
      </c>
      <c r="G398" s="124"/>
    </row>
    <row r="399" spans="1:7" ht="18.75" customHeight="1">
      <c r="A399" s="422" t="s">
        <v>317</v>
      </c>
      <c r="B399" s="37"/>
      <c r="C399" s="37"/>
      <c r="D399" s="37"/>
      <c r="E399" s="124"/>
      <c r="F399" s="423">
        <v>8</v>
      </c>
      <c r="G399" s="124"/>
    </row>
    <row r="400" spans="1:7" ht="18.75" customHeight="1">
      <c r="A400" s="422" t="s">
        <v>318</v>
      </c>
      <c r="B400" s="37"/>
      <c r="C400" s="37"/>
      <c r="D400" s="37">
        <v>228</v>
      </c>
      <c r="E400" s="124"/>
      <c r="F400" s="423">
        <v>145</v>
      </c>
      <c r="G400" s="124"/>
    </row>
    <row r="401" spans="1:7" ht="18.75" customHeight="1">
      <c r="A401" s="422" t="s">
        <v>319</v>
      </c>
      <c r="B401" s="37"/>
      <c r="C401" s="37"/>
      <c r="D401" s="37">
        <v>197</v>
      </c>
      <c r="E401" s="124"/>
      <c r="F401" s="423">
        <v>89</v>
      </c>
      <c r="G401" s="124"/>
    </row>
    <row r="402" spans="1:7" ht="18.75" customHeight="1">
      <c r="A402" s="422" t="s">
        <v>320</v>
      </c>
      <c r="B402" s="37"/>
      <c r="C402" s="37"/>
      <c r="D402" s="37">
        <v>2012</v>
      </c>
      <c r="E402" s="124"/>
      <c r="F402" s="423">
        <v>1873</v>
      </c>
      <c r="G402" s="124"/>
    </row>
    <row r="403" spans="1:7" ht="18.75" customHeight="1">
      <c r="A403" s="422" t="s">
        <v>321</v>
      </c>
      <c r="B403" s="37"/>
      <c r="C403" s="37"/>
      <c r="D403" s="37">
        <v>8</v>
      </c>
      <c r="E403" s="124"/>
      <c r="F403" s="423"/>
      <c r="G403" s="124"/>
    </row>
    <row r="404" spans="1:7" ht="18.75" customHeight="1">
      <c r="A404" s="422" t="s">
        <v>322</v>
      </c>
      <c r="B404" s="37"/>
      <c r="C404" s="37"/>
      <c r="D404" s="37">
        <v>80</v>
      </c>
      <c r="E404" s="124"/>
      <c r="F404" s="423">
        <v>174</v>
      </c>
      <c r="G404" s="124"/>
    </row>
    <row r="405" spans="1:7" ht="18.75" customHeight="1">
      <c r="A405" s="422" t="s">
        <v>323</v>
      </c>
      <c r="B405" s="37"/>
      <c r="C405" s="37"/>
      <c r="D405" s="37">
        <v>449</v>
      </c>
      <c r="E405" s="124"/>
      <c r="F405" s="423">
        <v>26</v>
      </c>
      <c r="G405" s="124"/>
    </row>
    <row r="406" spans="1:7" ht="18.75" customHeight="1">
      <c r="A406" s="422" t="s">
        <v>324</v>
      </c>
      <c r="B406" s="37"/>
      <c r="C406" s="37"/>
      <c r="D406" s="37">
        <v>734</v>
      </c>
      <c r="E406" s="124"/>
      <c r="F406" s="423">
        <v>225</v>
      </c>
      <c r="G406" s="124"/>
    </row>
    <row r="407" spans="1:7" ht="18.75" customHeight="1">
      <c r="A407" s="422" t="s">
        <v>325</v>
      </c>
      <c r="B407" s="37"/>
      <c r="C407" s="37"/>
      <c r="D407" s="37">
        <v>391</v>
      </c>
      <c r="E407" s="124"/>
      <c r="F407" s="423">
        <v>358</v>
      </c>
      <c r="G407" s="124"/>
    </row>
    <row r="408" spans="1:7" ht="18.75" customHeight="1">
      <c r="A408" s="422" t="s">
        <v>326</v>
      </c>
      <c r="B408" s="37"/>
      <c r="C408" s="37"/>
      <c r="D408" s="37">
        <v>6139</v>
      </c>
      <c r="E408" s="124"/>
      <c r="F408" s="37">
        <v>7143</v>
      </c>
      <c r="G408" s="124"/>
    </row>
    <row r="409" spans="1:7" s="231" customFormat="1" ht="18.75" customHeight="1">
      <c r="A409" s="420" t="s">
        <v>327</v>
      </c>
      <c r="B409" s="30">
        <v>1420</v>
      </c>
      <c r="C409" s="30">
        <v>3557</v>
      </c>
      <c r="D409" s="30">
        <f>SUM(D410:D416)</f>
        <v>3557</v>
      </c>
      <c r="E409" s="124">
        <f>D409/C409*100</f>
        <v>100</v>
      </c>
      <c r="F409" s="421">
        <f>SUM(F410:F416)</f>
        <v>3884</v>
      </c>
      <c r="G409" s="124">
        <f>ROUND((D409-F409)/F409*100,2)</f>
        <v>-8.42</v>
      </c>
    </row>
    <row r="410" spans="1:7" ht="18.75" customHeight="1">
      <c r="A410" s="422" t="s">
        <v>53</v>
      </c>
      <c r="B410" s="37"/>
      <c r="C410" s="37"/>
      <c r="D410" s="37">
        <v>123</v>
      </c>
      <c r="E410" s="124"/>
      <c r="F410" s="423">
        <v>81</v>
      </c>
      <c r="G410" s="124"/>
    </row>
    <row r="411" spans="1:7" ht="18.75" customHeight="1">
      <c r="A411" s="422" t="s">
        <v>54</v>
      </c>
      <c r="B411" s="37"/>
      <c r="C411" s="37"/>
      <c r="D411" s="37"/>
      <c r="E411" s="124"/>
      <c r="F411" s="423">
        <v>2</v>
      </c>
      <c r="G411" s="124"/>
    </row>
    <row r="412" spans="1:7" ht="18.75" customHeight="1">
      <c r="A412" s="422" t="s">
        <v>55</v>
      </c>
      <c r="B412" s="37"/>
      <c r="C412" s="37"/>
      <c r="D412" s="37"/>
      <c r="E412" s="124"/>
      <c r="F412" s="423"/>
      <c r="G412" s="124"/>
    </row>
    <row r="413" spans="1:7" ht="18.75" customHeight="1">
      <c r="A413" s="422" t="s">
        <v>328</v>
      </c>
      <c r="B413" s="37"/>
      <c r="C413" s="37"/>
      <c r="D413" s="37">
        <v>1767</v>
      </c>
      <c r="E413" s="124"/>
      <c r="F413" s="423">
        <v>2148</v>
      </c>
      <c r="G413" s="124"/>
    </row>
    <row r="414" spans="1:7" ht="18.75" customHeight="1">
      <c r="A414" s="422" t="s">
        <v>329</v>
      </c>
      <c r="B414" s="37"/>
      <c r="C414" s="37"/>
      <c r="D414" s="37">
        <v>1612</v>
      </c>
      <c r="E414" s="124"/>
      <c r="F414" s="423">
        <v>1607</v>
      </c>
      <c r="G414" s="124"/>
    </row>
    <row r="415" spans="1:7" ht="18.75" customHeight="1">
      <c r="A415" s="422" t="s">
        <v>330</v>
      </c>
      <c r="B415" s="37"/>
      <c r="C415" s="37"/>
      <c r="D415" s="37"/>
      <c r="E415" s="124"/>
      <c r="F415" s="423"/>
      <c r="G415" s="124"/>
    </row>
    <row r="416" spans="1:7" ht="18.75" customHeight="1">
      <c r="A416" s="422" t="s">
        <v>331</v>
      </c>
      <c r="B416" s="37"/>
      <c r="C416" s="37"/>
      <c r="D416" s="37">
        <v>55</v>
      </c>
      <c r="E416" s="124"/>
      <c r="F416" s="423">
        <v>46</v>
      </c>
      <c r="G416" s="124"/>
    </row>
    <row r="417" spans="1:7" s="231" customFormat="1" ht="18.75" customHeight="1">
      <c r="A417" s="420" t="s">
        <v>332</v>
      </c>
      <c r="B417" s="30">
        <v>637</v>
      </c>
      <c r="C417" s="30">
        <v>2832</v>
      </c>
      <c r="D417" s="30">
        <f>SUM(D418:D425)</f>
        <v>2832</v>
      </c>
      <c r="E417" s="124">
        <f>D417/C417*100</f>
        <v>100</v>
      </c>
      <c r="F417" s="421">
        <f>SUM(F418:F425)</f>
        <v>1979</v>
      </c>
      <c r="G417" s="124">
        <f>ROUND((D417-F417)/F417*100,2)</f>
        <v>43.1</v>
      </c>
    </row>
    <row r="418" spans="1:7" ht="18.75" customHeight="1">
      <c r="A418" s="422" t="s">
        <v>53</v>
      </c>
      <c r="B418" s="37"/>
      <c r="C418" s="37"/>
      <c r="D418" s="37">
        <v>50</v>
      </c>
      <c r="E418" s="124"/>
      <c r="F418" s="423">
        <v>134</v>
      </c>
      <c r="G418" s="124"/>
    </row>
    <row r="419" spans="1:7" ht="18.75" customHeight="1">
      <c r="A419" s="422" t="s">
        <v>54</v>
      </c>
      <c r="B419" s="37"/>
      <c r="C419" s="37"/>
      <c r="D419" s="37"/>
      <c r="E419" s="124"/>
      <c r="F419" s="423">
        <v>131</v>
      </c>
      <c r="G419" s="124"/>
    </row>
    <row r="420" spans="1:7" ht="18.75" customHeight="1">
      <c r="A420" s="422" t="s">
        <v>333</v>
      </c>
      <c r="B420" s="37"/>
      <c r="C420" s="37"/>
      <c r="D420" s="37">
        <v>50</v>
      </c>
      <c r="E420" s="124"/>
      <c r="F420" s="423">
        <v>279</v>
      </c>
      <c r="G420" s="124"/>
    </row>
    <row r="421" spans="1:7" ht="18.75" customHeight="1">
      <c r="A421" s="422" t="s">
        <v>334</v>
      </c>
      <c r="B421" s="37"/>
      <c r="C421" s="37"/>
      <c r="D421" s="37">
        <v>107</v>
      </c>
      <c r="E421" s="124"/>
      <c r="F421" s="423">
        <v>128</v>
      </c>
      <c r="G421" s="124"/>
    </row>
    <row r="422" spans="1:7" ht="18.75" customHeight="1">
      <c r="A422" s="422" t="s">
        <v>335</v>
      </c>
      <c r="B422" s="37"/>
      <c r="C422" s="37"/>
      <c r="D422" s="37">
        <v>2503</v>
      </c>
      <c r="E422" s="124"/>
      <c r="F422" s="423">
        <v>232</v>
      </c>
      <c r="G422" s="124"/>
    </row>
    <row r="423" spans="1:7" ht="18.75" customHeight="1">
      <c r="A423" s="422" t="s">
        <v>336</v>
      </c>
      <c r="B423" s="37"/>
      <c r="C423" s="37"/>
      <c r="D423" s="37">
        <v>36</v>
      </c>
      <c r="E423" s="124"/>
      <c r="F423" s="423">
        <v>993</v>
      </c>
      <c r="G423" s="124"/>
    </row>
    <row r="424" spans="1:7" ht="18.75" customHeight="1">
      <c r="A424" s="422" t="s">
        <v>337</v>
      </c>
      <c r="B424" s="37"/>
      <c r="C424" s="37"/>
      <c r="D424" s="37"/>
      <c r="E424" s="124"/>
      <c r="F424" s="423"/>
      <c r="G424" s="124"/>
    </row>
    <row r="425" spans="1:7" ht="18.75" customHeight="1">
      <c r="A425" s="422" t="s">
        <v>338</v>
      </c>
      <c r="B425" s="37"/>
      <c r="C425" s="37"/>
      <c r="D425" s="37">
        <v>86</v>
      </c>
      <c r="E425" s="124"/>
      <c r="F425" s="423">
        <v>82</v>
      </c>
      <c r="G425" s="124"/>
    </row>
    <row r="426" spans="1:7" s="231" customFormat="1" ht="18.75" customHeight="1">
      <c r="A426" s="420" t="s">
        <v>339</v>
      </c>
      <c r="B426" s="30">
        <v>689</v>
      </c>
      <c r="C426" s="30">
        <v>812</v>
      </c>
      <c r="D426" s="421">
        <f>SUM(D427:D434)</f>
        <v>812</v>
      </c>
      <c r="E426" s="124">
        <f>D426/C426*100</f>
        <v>100</v>
      </c>
      <c r="F426" s="421">
        <f>SUM(F427:F434)</f>
        <v>3129</v>
      </c>
      <c r="G426" s="124">
        <f>ROUND((D426-F426)/F426*100,2)</f>
        <v>-74.05</v>
      </c>
    </row>
    <row r="427" spans="1:7" ht="18.75" customHeight="1">
      <c r="A427" s="422" t="s">
        <v>53</v>
      </c>
      <c r="B427" s="37"/>
      <c r="C427" s="37"/>
      <c r="D427" s="37"/>
      <c r="E427" s="124"/>
      <c r="F427" s="423">
        <v>441</v>
      </c>
      <c r="G427" s="124"/>
    </row>
    <row r="428" spans="1:7" ht="18.75" customHeight="1">
      <c r="A428" s="422" t="s">
        <v>54</v>
      </c>
      <c r="B428" s="37"/>
      <c r="C428" s="37"/>
      <c r="D428" s="37">
        <v>16</v>
      </c>
      <c r="E428" s="124"/>
      <c r="F428" s="423">
        <v>237</v>
      </c>
      <c r="G428" s="124"/>
    </row>
    <row r="429" spans="1:7" ht="18.75" customHeight="1">
      <c r="A429" s="422" t="s">
        <v>55</v>
      </c>
      <c r="B429" s="37"/>
      <c r="C429" s="37"/>
      <c r="D429" s="37"/>
      <c r="E429" s="124"/>
      <c r="F429" s="423"/>
      <c r="G429" s="124"/>
    </row>
    <row r="430" spans="1:7" ht="18.75" customHeight="1">
      <c r="A430" s="422" t="s">
        <v>340</v>
      </c>
      <c r="B430" s="37"/>
      <c r="C430" s="37"/>
      <c r="D430" s="37"/>
      <c r="E430" s="124"/>
      <c r="F430" s="423"/>
      <c r="G430" s="124"/>
    </row>
    <row r="431" spans="1:7" ht="18.75" customHeight="1">
      <c r="A431" s="422" t="s">
        <v>341</v>
      </c>
      <c r="B431" s="37"/>
      <c r="C431" s="37"/>
      <c r="D431" s="37">
        <v>676</v>
      </c>
      <c r="E431" s="124"/>
      <c r="F431" s="423">
        <v>639</v>
      </c>
      <c r="G431" s="124"/>
    </row>
    <row r="432" spans="1:7" ht="18.75" customHeight="1">
      <c r="A432" s="422" t="s">
        <v>342</v>
      </c>
      <c r="B432" s="37"/>
      <c r="C432" s="37"/>
      <c r="D432" s="37"/>
      <c r="E432" s="124"/>
      <c r="F432" s="423"/>
      <c r="G432" s="124"/>
    </row>
    <row r="433" spans="1:7" ht="18.75" customHeight="1">
      <c r="A433" s="422" t="s">
        <v>343</v>
      </c>
      <c r="B433" s="37"/>
      <c r="C433" s="37"/>
      <c r="D433" s="37">
        <v>43</v>
      </c>
      <c r="E433" s="124"/>
      <c r="F433" s="423">
        <v>3</v>
      </c>
      <c r="G433" s="124"/>
    </row>
    <row r="434" spans="1:7" ht="18.75" customHeight="1">
      <c r="A434" s="422" t="s">
        <v>344</v>
      </c>
      <c r="B434" s="37"/>
      <c r="C434" s="37"/>
      <c r="D434" s="37">
        <v>77</v>
      </c>
      <c r="E434" s="124"/>
      <c r="F434" s="423">
        <v>1809</v>
      </c>
      <c r="G434" s="124"/>
    </row>
    <row r="435" spans="1:7" s="231" customFormat="1" ht="18.75" customHeight="1">
      <c r="A435" s="420" t="s">
        <v>345</v>
      </c>
      <c r="B435" s="30">
        <v>5210</v>
      </c>
      <c r="C435" s="30">
        <v>8562</v>
      </c>
      <c r="D435" s="30">
        <f>SUM(D436:D441)</f>
        <v>8562</v>
      </c>
      <c r="E435" s="124">
        <f>D435/C435*100</f>
        <v>100</v>
      </c>
      <c r="F435" s="30">
        <f>SUM(F436:F441)</f>
        <v>5847</v>
      </c>
      <c r="G435" s="124">
        <f>ROUND((D435-F435)/F435*100,2)</f>
        <v>46.43</v>
      </c>
    </row>
    <row r="436" spans="1:7" ht="18.75" customHeight="1">
      <c r="A436" s="422" t="s">
        <v>53</v>
      </c>
      <c r="B436" s="37"/>
      <c r="C436" s="37"/>
      <c r="D436" s="37">
        <v>82</v>
      </c>
      <c r="E436" s="124"/>
      <c r="F436" s="421"/>
      <c r="G436" s="124"/>
    </row>
    <row r="437" spans="1:7" ht="18.75" customHeight="1">
      <c r="A437" s="422" t="s">
        <v>54</v>
      </c>
      <c r="B437" s="37"/>
      <c r="C437" s="37"/>
      <c r="D437" s="37">
        <v>105</v>
      </c>
      <c r="E437" s="124"/>
      <c r="F437" s="421"/>
      <c r="G437" s="124"/>
    </row>
    <row r="438" spans="1:7" ht="18.75" customHeight="1">
      <c r="A438" s="422" t="s">
        <v>55</v>
      </c>
      <c r="B438" s="37"/>
      <c r="C438" s="37"/>
      <c r="D438" s="37">
        <v>5</v>
      </c>
      <c r="E438" s="124"/>
      <c r="F438" s="421"/>
      <c r="G438" s="124"/>
    </row>
    <row r="439" spans="1:7" ht="18.75" customHeight="1">
      <c r="A439" s="422" t="s">
        <v>346</v>
      </c>
      <c r="B439" s="37"/>
      <c r="C439" s="37"/>
      <c r="D439" s="37">
        <v>294</v>
      </c>
      <c r="E439" s="124"/>
      <c r="F439" s="423">
        <v>717</v>
      </c>
      <c r="G439" s="124"/>
    </row>
    <row r="440" spans="1:7" ht="18.75" customHeight="1">
      <c r="A440" s="422" t="s">
        <v>347</v>
      </c>
      <c r="B440" s="37"/>
      <c r="C440" s="37"/>
      <c r="D440" s="37">
        <v>5722</v>
      </c>
      <c r="E440" s="124"/>
      <c r="F440" s="37">
        <v>5130</v>
      </c>
      <c r="G440" s="124"/>
    </row>
    <row r="441" spans="1:7" ht="18.75" customHeight="1">
      <c r="A441" s="422" t="s">
        <v>348</v>
      </c>
      <c r="B441" s="37"/>
      <c r="C441" s="37"/>
      <c r="D441" s="37">
        <v>2354</v>
      </c>
      <c r="E441" s="124"/>
      <c r="F441" s="421"/>
      <c r="G441" s="124"/>
    </row>
    <row r="442" spans="1:7" s="231" customFormat="1" ht="18.75" customHeight="1">
      <c r="A442" s="420" t="s">
        <v>349</v>
      </c>
      <c r="B442" s="30">
        <v>493</v>
      </c>
      <c r="C442" s="30">
        <v>6264</v>
      </c>
      <c r="D442" s="30">
        <f>SUM(D443:D445)</f>
        <v>6264</v>
      </c>
      <c r="E442" s="124">
        <f aca="true" t="shared" si="17" ref="E442:E447">D442/C442*100</f>
        <v>100</v>
      </c>
      <c r="F442" s="30">
        <f>SUM(F443:F445)</f>
        <v>7277</v>
      </c>
      <c r="G442" s="124">
        <f aca="true" t="shared" si="18" ref="G442:G447">ROUND((D442-F442)/F442*100,2)</f>
        <v>-13.92</v>
      </c>
    </row>
    <row r="443" spans="1:7" ht="18.75" customHeight="1">
      <c r="A443" s="422" t="s">
        <v>350</v>
      </c>
      <c r="B443" s="37"/>
      <c r="C443" s="37"/>
      <c r="D443" s="37">
        <v>112</v>
      </c>
      <c r="E443" s="124"/>
      <c r="F443" s="423">
        <v>118</v>
      </c>
      <c r="G443" s="124"/>
    </row>
    <row r="444" spans="1:7" ht="18.75" customHeight="1">
      <c r="A444" s="422" t="s">
        <v>351</v>
      </c>
      <c r="B444" s="37"/>
      <c r="C444" s="37"/>
      <c r="D444" s="37">
        <v>450</v>
      </c>
      <c r="E444" s="124"/>
      <c r="F444" s="423">
        <v>220</v>
      </c>
      <c r="G444" s="124"/>
    </row>
    <row r="445" spans="1:7" ht="18.75" customHeight="1">
      <c r="A445" s="422" t="s">
        <v>352</v>
      </c>
      <c r="B445" s="37"/>
      <c r="C445" s="37"/>
      <c r="D445" s="37">
        <v>5702</v>
      </c>
      <c r="E445" s="124"/>
      <c r="F445" s="37">
        <v>6939</v>
      </c>
      <c r="G445" s="124"/>
    </row>
    <row r="446" spans="1:7" s="231" customFormat="1" ht="18.75" customHeight="1">
      <c r="A446" s="420" t="s">
        <v>353</v>
      </c>
      <c r="B446" s="30">
        <f>SUM(B447,B461,B538,B469,B470,B479,B482,B490,B498,B505,B512,B547,B521,B525,B528,B531,B534,B535,B542,B555)</f>
        <v>259017</v>
      </c>
      <c r="C446" s="30">
        <f>SUM(C447,C461,C538,C469,C470,C479,C482,C490,C498,C505,C512,C547,C521,C525,C528,C531,C534,C535,C542,C555)</f>
        <v>361349</v>
      </c>
      <c r="D446" s="30">
        <f>SUM(D447,D461,D538,D469,D470,D479,D482,D490,D498,D505,D512,D521,D525,D528,D531,D534,D535,D542,D547,D555)</f>
        <v>361349</v>
      </c>
      <c r="E446" s="124">
        <f t="shared" si="17"/>
        <v>100</v>
      </c>
      <c r="F446" s="30">
        <f>SUM(F447,F461,F538,F469,F470,F479,F482,F490,F498,F505,F512,F521,F525,F528,F531,F534,F535,F542,F547,F555)</f>
        <v>332659</v>
      </c>
      <c r="G446" s="124">
        <f t="shared" si="18"/>
        <v>8.62</v>
      </c>
    </row>
    <row r="447" spans="1:7" s="231" customFormat="1" ht="18.75" customHeight="1">
      <c r="A447" s="420" t="s">
        <v>354</v>
      </c>
      <c r="B447" s="30">
        <v>13153</v>
      </c>
      <c r="C447" s="30">
        <v>15031</v>
      </c>
      <c r="D447" s="30">
        <f>SUM(D448:D460)</f>
        <v>15031</v>
      </c>
      <c r="E447" s="124">
        <f t="shared" si="17"/>
        <v>100</v>
      </c>
      <c r="F447" s="30">
        <f>SUM(F448:F460)</f>
        <v>16435</v>
      </c>
      <c r="G447" s="124">
        <f t="shared" si="18"/>
        <v>-8.54</v>
      </c>
    </row>
    <row r="448" spans="1:7" ht="18.75" customHeight="1">
      <c r="A448" s="422" t="s">
        <v>53</v>
      </c>
      <c r="B448" s="37"/>
      <c r="C448" s="37"/>
      <c r="D448" s="37">
        <v>3713</v>
      </c>
      <c r="E448" s="124"/>
      <c r="F448" s="37">
        <v>4236</v>
      </c>
      <c r="G448" s="124"/>
    </row>
    <row r="449" spans="1:7" ht="18.75" customHeight="1">
      <c r="A449" s="422" t="s">
        <v>54</v>
      </c>
      <c r="B449" s="37"/>
      <c r="C449" s="37"/>
      <c r="D449" s="37">
        <v>333</v>
      </c>
      <c r="E449" s="124"/>
      <c r="F449" s="423">
        <v>197</v>
      </c>
      <c r="G449" s="124"/>
    </row>
    <row r="450" spans="1:7" ht="18.75" customHeight="1">
      <c r="A450" s="422" t="s">
        <v>55</v>
      </c>
      <c r="B450" s="37"/>
      <c r="C450" s="37"/>
      <c r="D450" s="37">
        <v>15</v>
      </c>
      <c r="E450" s="124"/>
      <c r="F450" s="423"/>
      <c r="G450" s="124"/>
    </row>
    <row r="451" spans="1:7" ht="18.75" customHeight="1">
      <c r="A451" s="422" t="s">
        <v>355</v>
      </c>
      <c r="B451" s="37"/>
      <c r="C451" s="37"/>
      <c r="D451" s="37">
        <v>28</v>
      </c>
      <c r="E451" s="124"/>
      <c r="F451" s="423">
        <v>162</v>
      </c>
      <c r="G451" s="124"/>
    </row>
    <row r="452" spans="1:7" ht="18.75" customHeight="1">
      <c r="A452" s="422" t="s">
        <v>356</v>
      </c>
      <c r="B452" s="37"/>
      <c r="C452" s="37"/>
      <c r="D452" s="37">
        <v>43</v>
      </c>
      <c r="E452" s="124"/>
      <c r="F452" s="423">
        <v>65</v>
      </c>
      <c r="G452" s="124"/>
    </row>
    <row r="453" spans="1:7" ht="18.75" customHeight="1">
      <c r="A453" s="422" t="s">
        <v>357</v>
      </c>
      <c r="B453" s="37"/>
      <c r="C453" s="37"/>
      <c r="D453" s="37">
        <v>273</v>
      </c>
      <c r="E453" s="124"/>
      <c r="F453" s="423">
        <v>34</v>
      </c>
      <c r="G453" s="124"/>
    </row>
    <row r="454" spans="1:7" ht="18.75" customHeight="1">
      <c r="A454" s="422" t="s">
        <v>358</v>
      </c>
      <c r="B454" s="37"/>
      <c r="C454" s="37"/>
      <c r="D454" s="37">
        <v>409</v>
      </c>
      <c r="E454" s="124"/>
      <c r="F454" s="423">
        <v>688</v>
      </c>
      <c r="G454" s="124"/>
    </row>
    <row r="455" spans="1:7" ht="18.75" customHeight="1">
      <c r="A455" s="422" t="s">
        <v>95</v>
      </c>
      <c r="B455" s="37"/>
      <c r="C455" s="37"/>
      <c r="D455" s="37">
        <v>27</v>
      </c>
      <c r="E455" s="124"/>
      <c r="F455" s="423">
        <v>135</v>
      </c>
      <c r="G455" s="124"/>
    </row>
    <row r="456" spans="1:7" ht="18.75" customHeight="1">
      <c r="A456" s="422" t="s">
        <v>359</v>
      </c>
      <c r="B456" s="37"/>
      <c r="C456" s="37"/>
      <c r="D456" s="37">
        <v>7935</v>
      </c>
      <c r="E456" s="124"/>
      <c r="F456" s="37">
        <v>8632</v>
      </c>
      <c r="G456" s="124"/>
    </row>
    <row r="457" spans="1:7" ht="18.75" customHeight="1">
      <c r="A457" s="422" t="s">
        <v>360</v>
      </c>
      <c r="B457" s="37"/>
      <c r="C457" s="37"/>
      <c r="D457" s="37">
        <v>10</v>
      </c>
      <c r="E457" s="124"/>
      <c r="F457" s="423">
        <v>10</v>
      </c>
      <c r="G457" s="124"/>
    </row>
    <row r="458" spans="1:7" ht="21" customHeight="1">
      <c r="A458" s="424" t="s">
        <v>361</v>
      </c>
      <c r="B458" s="37"/>
      <c r="C458" s="37"/>
      <c r="D458" s="37">
        <v>10</v>
      </c>
      <c r="E458" s="124"/>
      <c r="F458" s="423">
        <v>10</v>
      </c>
      <c r="G458" s="124"/>
    </row>
    <row r="459" spans="1:7" ht="21" customHeight="1">
      <c r="A459" s="422" t="s">
        <v>362</v>
      </c>
      <c r="B459" s="37"/>
      <c r="C459" s="37"/>
      <c r="D459" s="37">
        <v>46</v>
      </c>
      <c r="E459" s="124"/>
      <c r="F459" s="423">
        <v>51</v>
      </c>
      <c r="G459" s="124"/>
    </row>
    <row r="460" spans="1:7" ht="18" customHeight="1">
      <c r="A460" s="424" t="s">
        <v>363</v>
      </c>
      <c r="B460" s="37"/>
      <c r="C460" s="37"/>
      <c r="D460" s="37">
        <v>2189</v>
      </c>
      <c r="E460" s="124"/>
      <c r="F460" s="423">
        <v>2215</v>
      </c>
      <c r="G460" s="124"/>
    </row>
    <row r="461" spans="1:7" s="231" customFormat="1" ht="22.5" customHeight="1">
      <c r="A461" s="420" t="s">
        <v>364</v>
      </c>
      <c r="B461" s="30">
        <v>4063</v>
      </c>
      <c r="C461" s="30">
        <v>4472</v>
      </c>
      <c r="D461" s="30">
        <f>SUM(D462:D468)</f>
        <v>4472</v>
      </c>
      <c r="E461" s="124">
        <f>D461/C461*100</f>
        <v>100</v>
      </c>
      <c r="F461" s="30">
        <f>SUM(F462:F468)</f>
        <v>5910</v>
      </c>
      <c r="G461" s="124">
        <f>ROUND((D461-F461)/F461*100,2)</f>
        <v>-24.33</v>
      </c>
    </row>
    <row r="462" spans="1:7" ht="18.75" customHeight="1">
      <c r="A462" s="422" t="s">
        <v>53</v>
      </c>
      <c r="B462" s="37"/>
      <c r="C462" s="37"/>
      <c r="D462" s="37">
        <v>1921</v>
      </c>
      <c r="E462" s="124"/>
      <c r="F462" s="423">
        <v>2466</v>
      </c>
      <c r="G462" s="124"/>
    </row>
    <row r="463" spans="1:7" ht="18.75" customHeight="1">
      <c r="A463" s="422" t="s">
        <v>54</v>
      </c>
      <c r="B463" s="37"/>
      <c r="C463" s="37"/>
      <c r="D463" s="37">
        <v>62</v>
      </c>
      <c r="E463" s="124"/>
      <c r="F463" s="423">
        <v>577</v>
      </c>
      <c r="G463" s="124"/>
    </row>
    <row r="464" spans="1:7" ht="18.75" customHeight="1">
      <c r="A464" s="422" t="s">
        <v>55</v>
      </c>
      <c r="B464" s="37"/>
      <c r="C464" s="37"/>
      <c r="D464" s="37">
        <v>5</v>
      </c>
      <c r="E464" s="124"/>
      <c r="F464" s="423">
        <v>10</v>
      </c>
      <c r="G464" s="124"/>
    </row>
    <row r="465" spans="1:7" ht="18.75" customHeight="1">
      <c r="A465" s="422" t="s">
        <v>365</v>
      </c>
      <c r="B465" s="37"/>
      <c r="C465" s="37"/>
      <c r="D465" s="37"/>
      <c r="E465" s="124"/>
      <c r="F465" s="423"/>
      <c r="G465" s="124"/>
    </row>
    <row r="466" spans="1:7" ht="18.75" customHeight="1">
      <c r="A466" s="422" t="s">
        <v>366</v>
      </c>
      <c r="B466" s="37"/>
      <c r="C466" s="37"/>
      <c r="D466" s="37">
        <v>209</v>
      </c>
      <c r="E466" s="124"/>
      <c r="F466" s="423">
        <v>279</v>
      </c>
      <c r="G466" s="124"/>
    </row>
    <row r="467" spans="1:7" ht="18.75" customHeight="1">
      <c r="A467" s="422" t="s">
        <v>367</v>
      </c>
      <c r="B467" s="37"/>
      <c r="C467" s="37"/>
      <c r="D467" s="37">
        <v>298</v>
      </c>
      <c r="E467" s="124"/>
      <c r="F467" s="423">
        <v>50</v>
      </c>
      <c r="G467" s="124"/>
    </row>
    <row r="468" spans="1:7" ht="18.75" customHeight="1">
      <c r="A468" s="422" t="s">
        <v>368</v>
      </c>
      <c r="B468" s="37"/>
      <c r="C468" s="37"/>
      <c r="D468" s="37">
        <v>1977</v>
      </c>
      <c r="E468" s="124"/>
      <c r="F468" s="423">
        <v>2528</v>
      </c>
      <c r="G468" s="124"/>
    </row>
    <row r="469" spans="1:7" s="231" customFormat="1" ht="18.75" customHeight="1">
      <c r="A469" s="420" t="s">
        <v>369</v>
      </c>
      <c r="B469" s="30"/>
      <c r="C469" s="30"/>
      <c r="D469" s="37"/>
      <c r="E469" s="124"/>
      <c r="F469" s="421">
        <v>0</v>
      </c>
      <c r="G469" s="124"/>
    </row>
    <row r="470" spans="1:7" s="231" customFormat="1" ht="18.75" customHeight="1">
      <c r="A470" s="420" t="s">
        <v>370</v>
      </c>
      <c r="B470" s="30">
        <v>65967</v>
      </c>
      <c r="C470" s="30">
        <v>74497</v>
      </c>
      <c r="D470" s="30">
        <f>SUM(D471:D478)</f>
        <v>74497</v>
      </c>
      <c r="E470" s="124">
        <f>D470/C470*100</f>
        <v>100</v>
      </c>
      <c r="F470" s="30">
        <f>SUM(F471:F478)</f>
        <v>76013</v>
      </c>
      <c r="G470" s="124">
        <f>ROUND((D470-F470)/F470*100,2)</f>
        <v>-1.99</v>
      </c>
    </row>
    <row r="471" spans="1:7" ht="18.75" customHeight="1">
      <c r="A471" s="422" t="s">
        <v>371</v>
      </c>
      <c r="B471" s="37"/>
      <c r="C471" s="37"/>
      <c r="D471" s="37">
        <v>1973</v>
      </c>
      <c r="E471" s="124"/>
      <c r="F471" s="37">
        <v>265</v>
      </c>
      <c r="G471" s="124"/>
    </row>
    <row r="472" spans="1:7" ht="18.75" customHeight="1">
      <c r="A472" s="422" t="s">
        <v>372</v>
      </c>
      <c r="B472" s="37"/>
      <c r="C472" s="37"/>
      <c r="D472" s="37">
        <v>1170</v>
      </c>
      <c r="E472" s="124"/>
      <c r="F472" s="37">
        <v>1872</v>
      </c>
      <c r="G472" s="124"/>
    </row>
    <row r="473" spans="1:7" ht="18.75" customHeight="1">
      <c r="A473" s="422" t="s">
        <v>373</v>
      </c>
      <c r="B473" s="37"/>
      <c r="C473" s="37"/>
      <c r="D473" s="37">
        <v>6</v>
      </c>
      <c r="E473" s="124"/>
      <c r="F473" s="37">
        <v>150</v>
      </c>
      <c r="G473" s="124"/>
    </row>
    <row r="474" spans="1:7" ht="18.75" customHeight="1">
      <c r="A474" s="422" t="s">
        <v>374</v>
      </c>
      <c r="B474" s="37"/>
      <c r="C474" s="37"/>
      <c r="D474" s="37">
        <v>145</v>
      </c>
      <c r="E474" s="124"/>
      <c r="F474" s="37">
        <v>163</v>
      </c>
      <c r="G474" s="124"/>
    </row>
    <row r="475" spans="1:7" ht="23.25" customHeight="1">
      <c r="A475" s="424" t="s">
        <v>375</v>
      </c>
      <c r="B475" s="37"/>
      <c r="C475" s="37"/>
      <c r="D475" s="37">
        <v>66627</v>
      </c>
      <c r="E475" s="124"/>
      <c r="F475" s="37">
        <v>71127</v>
      </c>
      <c r="G475" s="124"/>
    </row>
    <row r="476" spans="1:7" ht="18.75" customHeight="1">
      <c r="A476" s="422" t="s">
        <v>376</v>
      </c>
      <c r="B476" s="37"/>
      <c r="C476" s="37"/>
      <c r="D476" s="37">
        <v>3378</v>
      </c>
      <c r="E476" s="124"/>
      <c r="F476" s="37">
        <v>1623</v>
      </c>
      <c r="G476" s="124"/>
    </row>
    <row r="477" spans="1:7" ht="18.75" customHeight="1">
      <c r="A477" s="476" t="s">
        <v>377</v>
      </c>
      <c r="B477" s="37"/>
      <c r="C477" s="37"/>
      <c r="D477" s="37">
        <v>1</v>
      </c>
      <c r="E477" s="124"/>
      <c r="F477" s="37"/>
      <c r="G477" s="124"/>
    </row>
    <row r="478" spans="1:7" ht="24.75" customHeight="1">
      <c r="A478" s="422" t="s">
        <v>378</v>
      </c>
      <c r="B478" s="37"/>
      <c r="C478" s="37"/>
      <c r="D478" s="37">
        <v>1197</v>
      </c>
      <c r="E478" s="124"/>
      <c r="F478" s="37">
        <v>813</v>
      </c>
      <c r="G478" s="124"/>
    </row>
    <row r="479" spans="1:7" s="231" customFormat="1" ht="23.25" customHeight="1">
      <c r="A479" s="420" t="s">
        <v>379</v>
      </c>
      <c r="B479" s="37"/>
      <c r="C479" s="30">
        <v>1107</v>
      </c>
      <c r="D479" s="30">
        <f>SUM(D480:D481)</f>
        <v>1107</v>
      </c>
      <c r="E479" s="124">
        <f>D479/C479*100</f>
        <v>100</v>
      </c>
      <c r="F479" s="423">
        <f>SUM(F480:F481)</f>
        <v>0</v>
      </c>
      <c r="G479" s="124"/>
    </row>
    <row r="480" spans="1:7" ht="24" customHeight="1">
      <c r="A480" s="422" t="s">
        <v>380</v>
      </c>
      <c r="B480" s="37"/>
      <c r="C480" s="37"/>
      <c r="D480" s="37">
        <v>1030</v>
      </c>
      <c r="E480" s="124"/>
      <c r="F480" s="423"/>
      <c r="G480" s="124"/>
    </row>
    <row r="481" spans="1:7" ht="22.5" customHeight="1">
      <c r="A481" s="422" t="s">
        <v>381</v>
      </c>
      <c r="B481" s="37"/>
      <c r="C481" s="37"/>
      <c r="D481" s="37">
        <v>77</v>
      </c>
      <c r="E481" s="124"/>
      <c r="F481" s="423"/>
      <c r="G481" s="124"/>
    </row>
    <row r="482" spans="1:7" s="231" customFormat="1" ht="21.75" customHeight="1">
      <c r="A482" s="420" t="s">
        <v>382</v>
      </c>
      <c r="B482" s="30">
        <v>10602</v>
      </c>
      <c r="C482" s="30">
        <v>18237</v>
      </c>
      <c r="D482" s="30">
        <f>SUM(D483:D489)</f>
        <v>18237</v>
      </c>
      <c r="E482" s="124">
        <f>D482/C482*100</f>
        <v>100</v>
      </c>
      <c r="F482" s="421">
        <f>SUM(F483:F489)</f>
        <v>18028</v>
      </c>
      <c r="G482" s="124">
        <f>ROUND((D482-F482)/F482*100,2)</f>
        <v>1.16</v>
      </c>
    </row>
    <row r="483" spans="1:7" ht="21.75" customHeight="1">
      <c r="A483" s="422" t="s">
        <v>383</v>
      </c>
      <c r="B483" s="37"/>
      <c r="C483" s="37"/>
      <c r="D483" s="37">
        <v>938</v>
      </c>
      <c r="E483" s="124"/>
      <c r="F483" s="423"/>
      <c r="G483" s="124"/>
    </row>
    <row r="484" spans="1:7" ht="21.75" customHeight="1">
      <c r="A484" s="422" t="s">
        <v>384</v>
      </c>
      <c r="B484" s="37"/>
      <c r="C484" s="37"/>
      <c r="D484" s="37"/>
      <c r="E484" s="124"/>
      <c r="F484" s="423"/>
      <c r="G484" s="124"/>
    </row>
    <row r="485" spans="1:7" ht="21.75" customHeight="1">
      <c r="A485" s="422" t="s">
        <v>385</v>
      </c>
      <c r="B485" s="37"/>
      <c r="C485" s="37"/>
      <c r="D485" s="37"/>
      <c r="E485" s="124"/>
      <c r="F485" s="423"/>
      <c r="G485" s="124"/>
    </row>
    <row r="486" spans="1:7" ht="21.75" customHeight="1">
      <c r="A486" s="422" t="s">
        <v>386</v>
      </c>
      <c r="B486" s="37"/>
      <c r="C486" s="37"/>
      <c r="D486" s="37"/>
      <c r="E486" s="124"/>
      <c r="F486" s="423"/>
      <c r="G486" s="124"/>
    </row>
    <row r="487" spans="1:7" ht="21.75" customHeight="1">
      <c r="A487" s="422" t="s">
        <v>387</v>
      </c>
      <c r="B487" s="37"/>
      <c r="C487" s="37"/>
      <c r="D487" s="37"/>
      <c r="E487" s="124"/>
      <c r="F487" s="423"/>
      <c r="G487" s="124"/>
    </row>
    <row r="488" spans="1:7" ht="21.75" customHeight="1">
      <c r="A488" s="422" t="s">
        <v>388</v>
      </c>
      <c r="B488" s="37"/>
      <c r="C488" s="37"/>
      <c r="D488" s="37"/>
      <c r="E488" s="124"/>
      <c r="F488" s="423"/>
      <c r="G488" s="124"/>
    </row>
    <row r="489" spans="1:7" ht="21.75" customHeight="1">
      <c r="A489" s="422" t="s">
        <v>389</v>
      </c>
      <c r="B489" s="37"/>
      <c r="C489" s="37"/>
      <c r="D489" s="37">
        <v>17299</v>
      </c>
      <c r="E489" s="124"/>
      <c r="F489" s="423">
        <v>18028</v>
      </c>
      <c r="G489" s="124"/>
    </row>
    <row r="490" spans="1:7" s="231" customFormat="1" ht="18.75" customHeight="1">
      <c r="A490" s="420" t="s">
        <v>390</v>
      </c>
      <c r="B490" s="30">
        <v>25083</v>
      </c>
      <c r="C490" s="30">
        <v>37439</v>
      </c>
      <c r="D490" s="30">
        <f>SUM(D491:D497)</f>
        <v>37439</v>
      </c>
      <c r="E490" s="124">
        <f>D490/C490*100</f>
        <v>100</v>
      </c>
      <c r="F490" s="421">
        <f>SUM(F491:F497)</f>
        <v>39536</v>
      </c>
      <c r="G490" s="124">
        <f>ROUND((D490-F490)/F490*100,2)</f>
        <v>-5.3</v>
      </c>
    </row>
    <row r="491" spans="1:7" ht="18.75" customHeight="1">
      <c r="A491" s="422" t="s">
        <v>391</v>
      </c>
      <c r="B491" s="37"/>
      <c r="C491" s="37"/>
      <c r="D491" s="37">
        <v>1469</v>
      </c>
      <c r="E491" s="124"/>
      <c r="F491" s="423">
        <v>1451</v>
      </c>
      <c r="G491" s="124"/>
    </row>
    <row r="492" spans="1:7" ht="18.75" customHeight="1">
      <c r="A492" s="422" t="s">
        <v>392</v>
      </c>
      <c r="B492" s="37"/>
      <c r="C492" s="37"/>
      <c r="D492" s="37">
        <v>622</v>
      </c>
      <c r="E492" s="124"/>
      <c r="F492" s="423">
        <v>3107</v>
      </c>
      <c r="G492" s="124"/>
    </row>
    <row r="493" spans="1:7" ht="18.75" customHeight="1">
      <c r="A493" s="422" t="s">
        <v>393</v>
      </c>
      <c r="B493" s="37"/>
      <c r="C493" s="37"/>
      <c r="D493" s="37">
        <v>3310</v>
      </c>
      <c r="E493" s="124"/>
      <c r="F493" s="423">
        <v>4495</v>
      </c>
      <c r="G493" s="124"/>
    </row>
    <row r="494" spans="1:7" ht="18.75" customHeight="1">
      <c r="A494" s="422" t="s">
        <v>394</v>
      </c>
      <c r="B494" s="37"/>
      <c r="C494" s="37"/>
      <c r="D494" s="37">
        <v>805</v>
      </c>
      <c r="E494" s="124"/>
      <c r="F494" s="423">
        <v>1299</v>
      </c>
      <c r="G494" s="124"/>
    </row>
    <row r="495" spans="1:7" ht="18.75" customHeight="1">
      <c r="A495" s="422" t="s">
        <v>395</v>
      </c>
      <c r="B495" s="37"/>
      <c r="C495" s="37"/>
      <c r="D495" s="37">
        <v>1418</v>
      </c>
      <c r="E495" s="124"/>
      <c r="F495" s="423">
        <v>1650</v>
      </c>
      <c r="G495" s="124"/>
    </row>
    <row r="496" spans="1:7" ht="18.75" customHeight="1">
      <c r="A496" s="422" t="s">
        <v>396</v>
      </c>
      <c r="B496" s="37"/>
      <c r="C496" s="37"/>
      <c r="D496" s="37">
        <v>137</v>
      </c>
      <c r="E496" s="124"/>
      <c r="F496" s="423">
        <v>183</v>
      </c>
      <c r="G496" s="124"/>
    </row>
    <row r="497" spans="1:7" ht="18.75" customHeight="1">
      <c r="A497" s="422" t="s">
        <v>397</v>
      </c>
      <c r="B497" s="37"/>
      <c r="C497" s="37"/>
      <c r="D497" s="37">
        <v>29678</v>
      </c>
      <c r="E497" s="124"/>
      <c r="F497" s="423">
        <v>27351</v>
      </c>
      <c r="G497" s="124"/>
    </row>
    <row r="498" spans="1:7" s="231" customFormat="1" ht="18.75" customHeight="1">
      <c r="A498" s="420" t="s">
        <v>398</v>
      </c>
      <c r="B498" s="30">
        <v>2595</v>
      </c>
      <c r="C498" s="30">
        <v>6948</v>
      </c>
      <c r="D498" s="30">
        <f>SUM(D499:D504)</f>
        <v>6948</v>
      </c>
      <c r="E498" s="124">
        <f>D498/C498*100</f>
        <v>100</v>
      </c>
      <c r="F498" s="421">
        <f>SUM(F499:F504)</f>
        <v>5450</v>
      </c>
      <c r="G498" s="124">
        <f>ROUND((D498-F498)/F498*100,2)</f>
        <v>27.49</v>
      </c>
    </row>
    <row r="499" spans="1:7" ht="18.75" customHeight="1">
      <c r="A499" s="422" t="s">
        <v>399</v>
      </c>
      <c r="B499" s="37"/>
      <c r="C499" s="37"/>
      <c r="D499" s="37">
        <v>2546</v>
      </c>
      <c r="E499" s="124"/>
      <c r="F499" s="423">
        <v>2684</v>
      </c>
      <c r="G499" s="124"/>
    </row>
    <row r="500" spans="1:7" ht="23.25" customHeight="1">
      <c r="A500" s="424" t="s">
        <v>400</v>
      </c>
      <c r="B500" s="37"/>
      <c r="C500" s="37"/>
      <c r="D500" s="37">
        <v>398</v>
      </c>
      <c r="E500" s="124"/>
      <c r="F500" s="423">
        <v>1042</v>
      </c>
      <c r="G500" s="124"/>
    </row>
    <row r="501" spans="1:7" ht="24" customHeight="1">
      <c r="A501" s="424" t="s">
        <v>401</v>
      </c>
      <c r="B501" s="37"/>
      <c r="C501" s="37"/>
      <c r="D501" s="37">
        <v>440</v>
      </c>
      <c r="E501" s="124"/>
      <c r="F501" s="423">
        <v>300</v>
      </c>
      <c r="G501" s="124"/>
    </row>
    <row r="502" spans="1:7" ht="18.75" customHeight="1">
      <c r="A502" s="422" t="s">
        <v>402</v>
      </c>
      <c r="B502" s="37"/>
      <c r="C502" s="37"/>
      <c r="D502" s="37">
        <v>246</v>
      </c>
      <c r="E502" s="124"/>
      <c r="F502" s="423">
        <v>435</v>
      </c>
      <c r="G502" s="124"/>
    </row>
    <row r="503" spans="1:7" ht="18.75" customHeight="1">
      <c r="A503" s="422" t="s">
        <v>403</v>
      </c>
      <c r="B503" s="37"/>
      <c r="C503" s="37"/>
      <c r="D503" s="37">
        <v>656</v>
      </c>
      <c r="E503" s="124"/>
      <c r="F503" s="429">
        <v>884</v>
      </c>
      <c r="G503" s="124"/>
    </row>
    <row r="504" spans="1:7" ht="18.75" customHeight="1">
      <c r="A504" s="422" t="s">
        <v>404</v>
      </c>
      <c r="B504" s="37"/>
      <c r="C504" s="37"/>
      <c r="D504" s="37">
        <v>2662</v>
      </c>
      <c r="E504" s="124"/>
      <c r="F504" s="423">
        <v>105</v>
      </c>
      <c r="G504" s="124"/>
    </row>
    <row r="505" spans="1:7" s="231" customFormat="1" ht="18.75" customHeight="1">
      <c r="A505" s="420" t="s">
        <v>405</v>
      </c>
      <c r="B505" s="30">
        <v>4494</v>
      </c>
      <c r="C505" s="30">
        <v>5375</v>
      </c>
      <c r="D505" s="30">
        <f>SUM(D506:D511)</f>
        <v>5375</v>
      </c>
      <c r="E505" s="124">
        <f>D505/C505*100</f>
        <v>100</v>
      </c>
      <c r="F505" s="30">
        <f>SUM(F506:F511)</f>
        <v>8562</v>
      </c>
      <c r="G505" s="124">
        <f>ROUND((D505-F505)/F505*100,2)</f>
        <v>-37.22</v>
      </c>
    </row>
    <row r="506" spans="1:7" ht="18.75" customHeight="1">
      <c r="A506" s="422" t="s">
        <v>406</v>
      </c>
      <c r="B506" s="37"/>
      <c r="C506" s="37"/>
      <c r="D506" s="37">
        <v>791</v>
      </c>
      <c r="E506" s="124"/>
      <c r="F506" s="423">
        <v>1245</v>
      </c>
      <c r="G506" s="124"/>
    </row>
    <row r="507" spans="1:7" ht="18.75" customHeight="1">
      <c r="A507" s="422" t="s">
        <v>407</v>
      </c>
      <c r="B507" s="37"/>
      <c r="C507" s="37"/>
      <c r="D507" s="37">
        <v>2713</v>
      </c>
      <c r="E507" s="124"/>
      <c r="F507" s="423">
        <v>1522</v>
      </c>
      <c r="G507" s="124"/>
    </row>
    <row r="508" spans="1:7" ht="18.75" customHeight="1">
      <c r="A508" s="422" t="s">
        <v>408</v>
      </c>
      <c r="B508" s="37"/>
      <c r="C508" s="37"/>
      <c r="D508" s="37"/>
      <c r="E508" s="124"/>
      <c r="F508" s="423"/>
      <c r="G508" s="124"/>
    </row>
    <row r="509" spans="1:7" ht="18.75" customHeight="1">
      <c r="A509" s="422" t="s">
        <v>409</v>
      </c>
      <c r="B509" s="37"/>
      <c r="C509" s="37"/>
      <c r="D509" s="37">
        <v>1714</v>
      </c>
      <c r="E509" s="124"/>
      <c r="F509" s="423">
        <v>1357</v>
      </c>
      <c r="G509" s="124"/>
    </row>
    <row r="510" spans="1:7" ht="18.75" customHeight="1">
      <c r="A510" s="422" t="s">
        <v>410</v>
      </c>
      <c r="B510" s="37"/>
      <c r="C510" s="37"/>
      <c r="D510" s="37">
        <v>155</v>
      </c>
      <c r="E510" s="124"/>
      <c r="F510" s="423">
        <v>139</v>
      </c>
      <c r="G510" s="124"/>
    </row>
    <row r="511" spans="1:7" ht="18.75" customHeight="1">
      <c r="A511" s="422" t="s">
        <v>411</v>
      </c>
      <c r="B511" s="37"/>
      <c r="C511" s="37"/>
      <c r="D511" s="37">
        <v>2</v>
      </c>
      <c r="E511" s="124"/>
      <c r="F511" s="423">
        <v>4299</v>
      </c>
      <c r="G511" s="124"/>
    </row>
    <row r="512" spans="1:7" s="231" customFormat="1" ht="18.75" customHeight="1">
      <c r="A512" s="420" t="s">
        <v>412</v>
      </c>
      <c r="B512" s="30">
        <v>6230</v>
      </c>
      <c r="C512" s="30">
        <v>8234</v>
      </c>
      <c r="D512" s="30">
        <f>SUM(D513:D520)</f>
        <v>8234</v>
      </c>
      <c r="E512" s="124">
        <f>D512/C512*100</f>
        <v>100</v>
      </c>
      <c r="F512" s="421">
        <f>SUM(F513:F520)</f>
        <v>8696</v>
      </c>
      <c r="G512" s="124">
        <f>ROUND((D512-F512)/F512*100,2)</f>
        <v>-5.31</v>
      </c>
    </row>
    <row r="513" spans="1:7" ht="18.75" customHeight="1">
      <c r="A513" s="422" t="s">
        <v>53</v>
      </c>
      <c r="B513" s="37"/>
      <c r="C513" s="37"/>
      <c r="D513" s="37">
        <v>739</v>
      </c>
      <c r="E513" s="124"/>
      <c r="F513" s="423">
        <v>747</v>
      </c>
      <c r="G513" s="124"/>
    </row>
    <row r="514" spans="1:7" ht="18.75" customHeight="1">
      <c r="A514" s="422" t="s">
        <v>54</v>
      </c>
      <c r="B514" s="37"/>
      <c r="C514" s="37"/>
      <c r="D514" s="37">
        <v>135</v>
      </c>
      <c r="E514" s="124"/>
      <c r="F514" s="423">
        <v>126</v>
      </c>
      <c r="G514" s="124"/>
    </row>
    <row r="515" spans="1:7" ht="18.75" customHeight="1">
      <c r="A515" s="422" t="s">
        <v>158</v>
      </c>
      <c r="B515" s="37"/>
      <c r="C515" s="37"/>
      <c r="D515" s="37"/>
      <c r="E515" s="124"/>
      <c r="F515" s="423">
        <v>4</v>
      </c>
      <c r="G515" s="124"/>
    </row>
    <row r="516" spans="1:7" ht="18.75" customHeight="1">
      <c r="A516" s="422" t="s">
        <v>413</v>
      </c>
      <c r="B516" s="37"/>
      <c r="C516" s="37"/>
      <c r="D516" s="37">
        <v>130</v>
      </c>
      <c r="E516" s="124"/>
      <c r="F516" s="423">
        <v>253</v>
      </c>
      <c r="G516" s="124"/>
    </row>
    <row r="517" spans="1:7" ht="18.75" customHeight="1">
      <c r="A517" s="422" t="s">
        <v>414</v>
      </c>
      <c r="B517" s="37"/>
      <c r="C517" s="37"/>
      <c r="D517" s="37">
        <v>436</v>
      </c>
      <c r="E517" s="124"/>
      <c r="F517" s="423">
        <v>486</v>
      </c>
      <c r="G517" s="124"/>
    </row>
    <row r="518" spans="1:7" ht="18.75" customHeight="1">
      <c r="A518" s="422" t="s">
        <v>415</v>
      </c>
      <c r="B518" s="37"/>
      <c r="C518" s="37"/>
      <c r="D518" s="37">
        <v>767</v>
      </c>
      <c r="E518" s="124"/>
      <c r="F518" s="423">
        <v>40</v>
      </c>
      <c r="G518" s="124"/>
    </row>
    <row r="519" spans="1:7" ht="18.75" customHeight="1">
      <c r="A519" s="422" t="s">
        <v>416</v>
      </c>
      <c r="B519" s="37"/>
      <c r="C519" s="37"/>
      <c r="D519" s="37">
        <v>2336</v>
      </c>
      <c r="E519" s="124"/>
      <c r="F519" s="423">
        <v>1913</v>
      </c>
      <c r="G519" s="124"/>
    </row>
    <row r="520" spans="1:7" ht="18.75" customHeight="1">
      <c r="A520" s="422" t="s">
        <v>417</v>
      </c>
      <c r="B520" s="37"/>
      <c r="C520" s="37"/>
      <c r="D520" s="37">
        <v>3691</v>
      </c>
      <c r="E520" s="124"/>
      <c r="F520" s="423">
        <v>5127</v>
      </c>
      <c r="G520" s="124"/>
    </row>
    <row r="521" spans="1:7" s="231" customFormat="1" ht="18.75" customHeight="1">
      <c r="A521" s="420" t="s">
        <v>418</v>
      </c>
      <c r="B521" s="30">
        <v>134</v>
      </c>
      <c r="C521" s="30">
        <v>170</v>
      </c>
      <c r="D521" s="421">
        <f>SUM(D522:D524)</f>
        <v>170</v>
      </c>
      <c r="E521" s="124">
        <f>D521/C521*100</f>
        <v>100</v>
      </c>
      <c r="F521" s="421">
        <f>SUM(F522:F524)</f>
        <v>284</v>
      </c>
      <c r="G521" s="124">
        <f>ROUND((D521-F521)/F521*100,2)</f>
        <v>-40.14</v>
      </c>
    </row>
    <row r="522" spans="1:7" ht="18.75" customHeight="1">
      <c r="A522" s="422" t="s">
        <v>53</v>
      </c>
      <c r="B522" s="37"/>
      <c r="C522" s="37"/>
      <c r="D522" s="37">
        <v>114</v>
      </c>
      <c r="E522" s="124"/>
      <c r="F522" s="423">
        <v>117</v>
      </c>
      <c r="G522" s="124"/>
    </row>
    <row r="523" spans="1:7" ht="18.75" customHeight="1">
      <c r="A523" s="422" t="s">
        <v>54</v>
      </c>
      <c r="B523" s="37"/>
      <c r="C523" s="37"/>
      <c r="D523" s="37">
        <v>7</v>
      </c>
      <c r="E523" s="124"/>
      <c r="F523" s="423">
        <v>4</v>
      </c>
      <c r="G523" s="124"/>
    </row>
    <row r="524" spans="1:7" ht="18.75" customHeight="1">
      <c r="A524" s="422" t="s">
        <v>419</v>
      </c>
      <c r="B524" s="37"/>
      <c r="C524" s="37"/>
      <c r="D524" s="37">
        <v>49</v>
      </c>
      <c r="E524" s="124"/>
      <c r="F524" s="423">
        <v>163</v>
      </c>
      <c r="G524" s="124"/>
    </row>
    <row r="525" spans="1:7" s="231" customFormat="1" ht="18.75" customHeight="1">
      <c r="A525" s="420" t="s">
        <v>420</v>
      </c>
      <c r="B525" s="30">
        <v>36590</v>
      </c>
      <c r="C525" s="30">
        <v>42827</v>
      </c>
      <c r="D525" s="30">
        <f>SUM(D526:D527)</f>
        <v>42827</v>
      </c>
      <c r="E525" s="124">
        <f>D525/C525*100</f>
        <v>100</v>
      </c>
      <c r="F525" s="30">
        <f>SUM(F526:F527)</f>
        <v>50262</v>
      </c>
      <c r="G525" s="124">
        <f>ROUND((D525-F525)/F525*100,2)</f>
        <v>-14.79</v>
      </c>
    </row>
    <row r="526" spans="1:7" ht="18.75" customHeight="1">
      <c r="A526" s="422" t="s">
        <v>421</v>
      </c>
      <c r="B526" s="37"/>
      <c r="C526" s="37"/>
      <c r="D526" s="37">
        <v>5978</v>
      </c>
      <c r="E526" s="124"/>
      <c r="F526" s="37">
        <v>31686</v>
      </c>
      <c r="G526" s="124"/>
    </row>
    <row r="527" spans="1:7" ht="18.75" customHeight="1">
      <c r="A527" s="422" t="s">
        <v>422</v>
      </c>
      <c r="B527" s="37"/>
      <c r="C527" s="37"/>
      <c r="D527" s="37">
        <v>36849</v>
      </c>
      <c r="E527" s="124"/>
      <c r="F527" s="423">
        <v>18576</v>
      </c>
      <c r="G527" s="124"/>
    </row>
    <row r="528" spans="1:7" s="231" customFormat="1" ht="18.75" customHeight="1">
      <c r="A528" s="420" t="s">
        <v>423</v>
      </c>
      <c r="B528" s="30">
        <v>424</v>
      </c>
      <c r="C528" s="30">
        <v>1787</v>
      </c>
      <c r="D528" s="30">
        <f>SUM(D529:D530)</f>
        <v>1787</v>
      </c>
      <c r="E528" s="124">
        <f>D528/C528*100</f>
        <v>100</v>
      </c>
      <c r="F528" s="421">
        <f>SUM(F529:F530)</f>
        <v>8014</v>
      </c>
      <c r="G528" s="124">
        <f>ROUND((D528-F528)/F528*100,2)</f>
        <v>-77.7</v>
      </c>
    </row>
    <row r="529" spans="1:7" ht="18.75" customHeight="1">
      <c r="A529" s="422" t="s">
        <v>424</v>
      </c>
      <c r="B529" s="37"/>
      <c r="C529" s="37"/>
      <c r="D529" s="37">
        <v>1042</v>
      </c>
      <c r="E529" s="124"/>
      <c r="F529" s="423">
        <v>7089</v>
      </c>
      <c r="G529" s="124"/>
    </row>
    <row r="530" spans="1:7" ht="18.75" customHeight="1">
      <c r="A530" s="422" t="s">
        <v>425</v>
      </c>
      <c r="B530" s="37"/>
      <c r="C530" s="37"/>
      <c r="D530" s="37">
        <v>745</v>
      </c>
      <c r="E530" s="124"/>
      <c r="F530" s="423">
        <v>925</v>
      </c>
      <c r="G530" s="124"/>
    </row>
    <row r="531" spans="1:7" s="231" customFormat="1" ht="18.75" customHeight="1">
      <c r="A531" s="420" t="s">
        <v>426</v>
      </c>
      <c r="B531" s="30">
        <v>3803</v>
      </c>
      <c r="C531" s="30">
        <v>5417</v>
      </c>
      <c r="D531" s="30">
        <f>SUM(D532:D533)</f>
        <v>5417</v>
      </c>
      <c r="E531" s="124">
        <f>D531/C531*100</f>
        <v>100</v>
      </c>
      <c r="F531" s="421">
        <f>SUM(F532:F533)</f>
        <v>5144</v>
      </c>
      <c r="G531" s="124">
        <f>ROUND((D531-F531)/F531*100,2)</f>
        <v>5.31</v>
      </c>
    </row>
    <row r="532" spans="1:7" ht="18.75" customHeight="1">
      <c r="A532" s="422" t="s">
        <v>427</v>
      </c>
      <c r="B532" s="37"/>
      <c r="C532" s="37"/>
      <c r="D532" s="37">
        <v>200</v>
      </c>
      <c r="E532" s="124"/>
      <c r="F532" s="423"/>
      <c r="G532" s="124"/>
    </row>
    <row r="533" spans="1:7" ht="18.75" customHeight="1">
      <c r="A533" s="422" t="s">
        <v>428</v>
      </c>
      <c r="B533" s="37"/>
      <c r="C533" s="37"/>
      <c r="D533" s="37">
        <v>5217</v>
      </c>
      <c r="E533" s="124"/>
      <c r="F533" s="423">
        <v>5144</v>
      </c>
      <c r="G533" s="124"/>
    </row>
    <row r="534" spans="1:7" s="231" customFormat="1" ht="18.75" customHeight="1">
      <c r="A534" s="432" t="s">
        <v>429</v>
      </c>
      <c r="B534" s="30"/>
      <c r="C534" s="30"/>
      <c r="D534" s="37"/>
      <c r="E534" s="124"/>
      <c r="F534" s="421"/>
      <c r="G534" s="124"/>
    </row>
    <row r="535" spans="1:7" s="231" customFormat="1" ht="18.75" customHeight="1">
      <c r="A535" s="432" t="s">
        <v>430</v>
      </c>
      <c r="B535" s="30">
        <v>102</v>
      </c>
      <c r="C535" s="30">
        <v>2148</v>
      </c>
      <c r="D535" s="30">
        <f>SUM(D536:D537)</f>
        <v>2148</v>
      </c>
      <c r="E535" s="124">
        <f>D535/C535*100</f>
        <v>100</v>
      </c>
      <c r="F535" s="421">
        <f>SUM(F536:F537)</f>
        <v>2607</v>
      </c>
      <c r="G535" s="124">
        <f>ROUND((D535-F535)/F535*100,2)</f>
        <v>-17.61</v>
      </c>
    </row>
    <row r="536" spans="1:7" ht="18.75" customHeight="1">
      <c r="A536" s="433" t="s">
        <v>431</v>
      </c>
      <c r="B536" s="37"/>
      <c r="C536" s="37"/>
      <c r="D536" s="37">
        <v>23</v>
      </c>
      <c r="E536" s="124"/>
      <c r="F536" s="423">
        <v>2</v>
      </c>
      <c r="G536" s="124"/>
    </row>
    <row r="537" spans="1:7" ht="18.75" customHeight="1">
      <c r="A537" s="433" t="s">
        <v>432</v>
      </c>
      <c r="B537" s="37"/>
      <c r="C537" s="37"/>
      <c r="D537" s="37">
        <v>2125</v>
      </c>
      <c r="E537" s="124"/>
      <c r="F537" s="423">
        <v>2605</v>
      </c>
      <c r="G537" s="124"/>
    </row>
    <row r="538" spans="1:7" s="231" customFormat="1" ht="18.75" customHeight="1">
      <c r="A538" s="420" t="s">
        <v>433</v>
      </c>
      <c r="B538" s="30">
        <v>65521</v>
      </c>
      <c r="C538" s="30">
        <v>75050</v>
      </c>
      <c r="D538" s="30">
        <f>SUM(D539:D541)</f>
        <v>75050</v>
      </c>
      <c r="E538" s="124">
        <f>D538/C538*100</f>
        <v>100</v>
      </c>
      <c r="F538" s="421">
        <f>SUM(F539:F541)</f>
        <v>61538</v>
      </c>
      <c r="G538" s="124">
        <f>ROUND((D538-F538)/F538*100,2)</f>
        <v>21.96</v>
      </c>
    </row>
    <row r="539" spans="1:7" ht="24" customHeight="1">
      <c r="A539" s="477" t="s">
        <v>434</v>
      </c>
      <c r="B539" s="37"/>
      <c r="C539" s="37"/>
      <c r="D539" s="37">
        <v>12</v>
      </c>
      <c r="E539" s="124"/>
      <c r="F539" s="423"/>
      <c r="G539" s="124"/>
    </row>
    <row r="540" spans="1:7" ht="24.75" customHeight="1">
      <c r="A540" s="477" t="s">
        <v>435</v>
      </c>
      <c r="B540" s="37"/>
      <c r="C540" s="37"/>
      <c r="D540" s="37">
        <v>72388</v>
      </c>
      <c r="E540" s="124"/>
      <c r="F540" s="423">
        <v>61538</v>
      </c>
      <c r="G540" s="124"/>
    </row>
    <row r="541" spans="1:7" ht="25.5" customHeight="1">
      <c r="A541" s="477" t="s">
        <v>436</v>
      </c>
      <c r="B541" s="37"/>
      <c r="C541" s="37"/>
      <c r="D541" s="37">
        <v>2650</v>
      </c>
      <c r="E541" s="124"/>
      <c r="F541" s="423"/>
      <c r="G541" s="124"/>
    </row>
    <row r="542" spans="1:7" s="231" customFormat="1" ht="18.75" customHeight="1">
      <c r="A542" s="420" t="s">
        <v>437</v>
      </c>
      <c r="B542" s="30">
        <v>3042</v>
      </c>
      <c r="C542" s="30">
        <v>2212</v>
      </c>
      <c r="D542" s="30">
        <f>SUM(D543:D546)</f>
        <v>2212</v>
      </c>
      <c r="E542" s="124">
        <f>D542/C542*100</f>
        <v>100</v>
      </c>
      <c r="F542" s="30">
        <f>SUM(F543:F546)</f>
        <v>1757</v>
      </c>
      <c r="G542" s="124">
        <f>ROUND((D542-F542)/F542*100,2)</f>
        <v>25.9</v>
      </c>
    </row>
    <row r="543" spans="1:7" ht="18.75" customHeight="1">
      <c r="A543" s="422" t="s">
        <v>438</v>
      </c>
      <c r="B543" s="37"/>
      <c r="C543" s="37"/>
      <c r="D543" s="37">
        <v>510</v>
      </c>
      <c r="E543" s="124"/>
      <c r="F543" s="423">
        <v>729</v>
      </c>
      <c r="G543" s="124"/>
    </row>
    <row r="544" spans="1:7" ht="18.75" customHeight="1">
      <c r="A544" s="422" t="s">
        <v>439</v>
      </c>
      <c r="B544" s="37"/>
      <c r="C544" s="37"/>
      <c r="D544" s="37">
        <v>1259</v>
      </c>
      <c r="E544" s="124"/>
      <c r="F544" s="423">
        <v>653</v>
      </c>
      <c r="G544" s="124"/>
    </row>
    <row r="545" spans="1:7" ht="18.75" customHeight="1">
      <c r="A545" s="422" t="s">
        <v>440</v>
      </c>
      <c r="B545" s="37"/>
      <c r="C545" s="37"/>
      <c r="D545" s="37">
        <v>443</v>
      </c>
      <c r="E545" s="124"/>
      <c r="F545" s="423">
        <v>375</v>
      </c>
      <c r="G545" s="124"/>
    </row>
    <row r="546" spans="1:7" ht="19.5" customHeight="1">
      <c r="A546" s="424" t="s">
        <v>441</v>
      </c>
      <c r="B546" s="37"/>
      <c r="C546" s="37"/>
      <c r="D546" s="37"/>
      <c r="E546" s="124"/>
      <c r="F546" s="423"/>
      <c r="G546" s="124"/>
    </row>
    <row r="547" spans="1:7" s="231" customFormat="1" ht="24" customHeight="1">
      <c r="A547" s="434" t="s">
        <v>442</v>
      </c>
      <c r="B547" s="421">
        <v>99</v>
      </c>
      <c r="C547" s="30">
        <v>2558</v>
      </c>
      <c r="D547" s="30">
        <f>SUM(D548:D554)</f>
        <v>2558</v>
      </c>
      <c r="E547" s="124">
        <f>D547/C547*100</f>
        <v>100</v>
      </c>
      <c r="F547" s="421">
        <f>SUM(F548:F554)</f>
        <v>305</v>
      </c>
      <c r="G547" s="124">
        <f>ROUND((D547-F547)/F547*100,2)</f>
        <v>738.69</v>
      </c>
    </row>
    <row r="548" spans="1:7" ht="19.5" customHeight="1">
      <c r="A548" s="424" t="s">
        <v>53</v>
      </c>
      <c r="B548" s="37"/>
      <c r="C548" s="37"/>
      <c r="D548" s="37">
        <v>418</v>
      </c>
      <c r="E548" s="124"/>
      <c r="F548" s="421"/>
      <c r="G548" s="124"/>
    </row>
    <row r="549" spans="1:7" ht="22.5" customHeight="1">
      <c r="A549" s="424" t="s">
        <v>54</v>
      </c>
      <c r="B549" s="37"/>
      <c r="C549" s="37"/>
      <c r="D549" s="37">
        <v>618</v>
      </c>
      <c r="E549" s="124"/>
      <c r="F549" s="421"/>
      <c r="G549" s="124"/>
    </row>
    <row r="550" spans="1:7" ht="21" customHeight="1">
      <c r="A550" s="424" t="s">
        <v>55</v>
      </c>
      <c r="B550" s="37"/>
      <c r="C550" s="37"/>
      <c r="D550" s="37"/>
      <c r="E550" s="124"/>
      <c r="F550" s="421"/>
      <c r="G550" s="124"/>
    </row>
    <row r="551" spans="1:7" ht="21" customHeight="1">
      <c r="A551" s="424" t="s">
        <v>443</v>
      </c>
      <c r="B551" s="37"/>
      <c r="C551" s="37"/>
      <c r="D551" s="37">
        <v>249</v>
      </c>
      <c r="E551" s="124"/>
      <c r="F551" s="429">
        <v>305</v>
      </c>
      <c r="G551" s="124"/>
    </row>
    <row r="552" spans="1:7" ht="20.25" customHeight="1">
      <c r="A552" s="424" t="s">
        <v>444</v>
      </c>
      <c r="B552" s="37"/>
      <c r="C552" s="37"/>
      <c r="D552" s="37"/>
      <c r="E552" s="124"/>
      <c r="F552" s="421"/>
      <c r="G552" s="124"/>
    </row>
    <row r="553" spans="1:7" ht="20.25" customHeight="1">
      <c r="A553" s="424" t="s">
        <v>62</v>
      </c>
      <c r="B553" s="37"/>
      <c r="C553" s="37"/>
      <c r="D553" s="37">
        <v>112</v>
      </c>
      <c r="E553" s="124"/>
      <c r="F553" s="421"/>
      <c r="G553" s="124"/>
    </row>
    <row r="554" spans="1:7" ht="21.75" customHeight="1">
      <c r="A554" s="424" t="s">
        <v>445</v>
      </c>
      <c r="B554" s="37"/>
      <c r="C554" s="37"/>
      <c r="D554" s="37">
        <v>1161</v>
      </c>
      <c r="E554" s="124"/>
      <c r="F554" s="421"/>
      <c r="G554" s="124"/>
    </row>
    <row r="555" spans="1:7" s="231" customFormat="1" ht="18.75" customHeight="1">
      <c r="A555" s="420" t="s">
        <v>446</v>
      </c>
      <c r="B555" s="30">
        <v>17115</v>
      </c>
      <c r="C555" s="30">
        <v>57840</v>
      </c>
      <c r="D555" s="30">
        <f>D556</f>
        <v>57840</v>
      </c>
      <c r="E555" s="124">
        <f aca="true" t="shared" si="19" ref="E555:E558">D555/C555*100</f>
        <v>100</v>
      </c>
      <c r="F555" s="421">
        <f>F556</f>
        <v>24118</v>
      </c>
      <c r="G555" s="124">
        <f aca="true" t="shared" si="20" ref="G555:G558">ROUND((D555-F555)/F555*100,2)</f>
        <v>139.82</v>
      </c>
    </row>
    <row r="556" spans="1:7" ht="21" customHeight="1">
      <c r="A556" s="422" t="s">
        <v>447</v>
      </c>
      <c r="B556" s="37"/>
      <c r="C556" s="37"/>
      <c r="D556" s="37">
        <v>57840</v>
      </c>
      <c r="E556" s="124"/>
      <c r="F556" s="423">
        <v>24118</v>
      </c>
      <c r="G556" s="124"/>
    </row>
    <row r="557" spans="1:7" s="231" customFormat="1" ht="21" customHeight="1">
      <c r="A557" s="420" t="s">
        <v>448</v>
      </c>
      <c r="B557" s="30">
        <f aca="true" t="shared" si="21" ref="B557:F557">SUM(B558,B563,B570,B574,B586,B589,B593,B598,B602,B606,B609,B617,B619)</f>
        <v>262732</v>
      </c>
      <c r="C557" s="30">
        <f t="shared" si="21"/>
        <v>360243</v>
      </c>
      <c r="D557" s="30">
        <f t="shared" si="21"/>
        <v>359257</v>
      </c>
      <c r="E557" s="124">
        <f t="shared" si="19"/>
        <v>99.72629586140467</v>
      </c>
      <c r="F557" s="30">
        <f t="shared" si="21"/>
        <v>342633</v>
      </c>
      <c r="G557" s="124">
        <f t="shared" si="20"/>
        <v>4.85</v>
      </c>
    </row>
    <row r="558" spans="1:7" s="231" customFormat="1" ht="21" customHeight="1">
      <c r="A558" s="420" t="s">
        <v>449</v>
      </c>
      <c r="B558" s="30">
        <v>4109</v>
      </c>
      <c r="C558" s="30">
        <v>7455</v>
      </c>
      <c r="D558" s="30">
        <f>SUM(D559:D562)</f>
        <v>7455</v>
      </c>
      <c r="E558" s="124">
        <f t="shared" si="19"/>
        <v>100</v>
      </c>
      <c r="F558" s="421">
        <f>SUM(F559:F562)</f>
        <v>6954</v>
      </c>
      <c r="G558" s="124">
        <f t="shared" si="20"/>
        <v>7.2</v>
      </c>
    </row>
    <row r="559" spans="1:7" ht="18.75" customHeight="1">
      <c r="A559" s="422" t="s">
        <v>53</v>
      </c>
      <c r="B559" s="37"/>
      <c r="C559" s="37"/>
      <c r="D559" s="37">
        <v>3509</v>
      </c>
      <c r="E559" s="124"/>
      <c r="F559" s="423">
        <v>4005</v>
      </c>
      <c r="G559" s="124"/>
    </row>
    <row r="560" spans="1:7" ht="18.75" customHeight="1">
      <c r="A560" s="422" t="s">
        <v>54</v>
      </c>
      <c r="B560" s="37"/>
      <c r="C560" s="37"/>
      <c r="D560" s="37">
        <v>1042</v>
      </c>
      <c r="E560" s="124"/>
      <c r="F560" s="423">
        <v>1167</v>
      </c>
      <c r="G560" s="124"/>
    </row>
    <row r="561" spans="1:7" ht="18.75" customHeight="1">
      <c r="A561" s="422" t="s">
        <v>55</v>
      </c>
      <c r="B561" s="37"/>
      <c r="C561" s="37"/>
      <c r="D561" s="37">
        <v>18</v>
      </c>
      <c r="E561" s="124"/>
      <c r="F561" s="423"/>
      <c r="G561" s="124"/>
    </row>
    <row r="562" spans="1:7" ht="23.25" customHeight="1">
      <c r="A562" s="424" t="s">
        <v>450</v>
      </c>
      <c r="B562" s="37"/>
      <c r="C562" s="37"/>
      <c r="D562" s="37">
        <v>2886</v>
      </c>
      <c r="E562" s="124"/>
      <c r="F562" s="423">
        <v>1782</v>
      </c>
      <c r="G562" s="124"/>
    </row>
    <row r="563" spans="1:7" s="231" customFormat="1" ht="18.75" customHeight="1">
      <c r="A563" s="420" t="s">
        <v>451</v>
      </c>
      <c r="B563" s="30">
        <v>11489</v>
      </c>
      <c r="C563" s="30">
        <v>22703</v>
      </c>
      <c r="D563" s="30">
        <f>SUM(D564:D569)</f>
        <v>22703</v>
      </c>
      <c r="E563" s="124">
        <f>D563/C563*100</f>
        <v>100</v>
      </c>
      <c r="F563" s="30">
        <f>SUM(F564:F569)</f>
        <v>7512</v>
      </c>
      <c r="G563" s="124">
        <f>ROUND((D563-F563)/F563*100,2)</f>
        <v>202.22</v>
      </c>
    </row>
    <row r="564" spans="1:7" ht="18.75" customHeight="1">
      <c r="A564" s="422" t="s">
        <v>452</v>
      </c>
      <c r="B564" s="37"/>
      <c r="C564" s="37"/>
      <c r="D564" s="37">
        <v>4312</v>
      </c>
      <c r="E564" s="124"/>
      <c r="F564" s="37">
        <v>4526</v>
      </c>
      <c r="G564" s="124"/>
    </row>
    <row r="565" spans="1:7" ht="18.75" customHeight="1">
      <c r="A565" s="422" t="s">
        <v>453</v>
      </c>
      <c r="B565" s="37"/>
      <c r="C565" s="37"/>
      <c r="D565" s="37">
        <v>8695</v>
      </c>
      <c r="E565" s="124"/>
      <c r="F565" s="423">
        <v>1159</v>
      </c>
      <c r="G565" s="124"/>
    </row>
    <row r="566" spans="1:7" ht="18.75" customHeight="1">
      <c r="A566" s="422" t="s">
        <v>454</v>
      </c>
      <c r="B566" s="37"/>
      <c r="C566" s="37"/>
      <c r="D566" s="37">
        <v>352</v>
      </c>
      <c r="E566" s="124"/>
      <c r="F566" s="423">
        <v>361</v>
      </c>
      <c r="G566" s="124"/>
    </row>
    <row r="567" spans="1:7" ht="18.75" customHeight="1">
      <c r="A567" s="422" t="s">
        <v>455</v>
      </c>
      <c r="B567" s="37"/>
      <c r="C567" s="37"/>
      <c r="D567" s="37">
        <v>7</v>
      </c>
      <c r="E567" s="124"/>
      <c r="F567" s="423">
        <v>50</v>
      </c>
      <c r="G567" s="124"/>
    </row>
    <row r="568" spans="1:7" ht="18.75" customHeight="1">
      <c r="A568" s="422" t="s">
        <v>456</v>
      </c>
      <c r="B568" s="37"/>
      <c r="C568" s="37"/>
      <c r="D568" s="37">
        <v>1500</v>
      </c>
      <c r="E568" s="124"/>
      <c r="F568" s="423"/>
      <c r="G568" s="124"/>
    </row>
    <row r="569" spans="1:7" ht="18.75" customHeight="1">
      <c r="A569" s="422" t="s">
        <v>457</v>
      </c>
      <c r="B569" s="37"/>
      <c r="C569" s="37"/>
      <c r="D569" s="37">
        <v>7837</v>
      </c>
      <c r="E569" s="124"/>
      <c r="F569" s="423">
        <v>1416</v>
      </c>
      <c r="G569" s="124"/>
    </row>
    <row r="570" spans="1:7" s="231" customFormat="1" ht="18.75" customHeight="1">
      <c r="A570" s="420" t="s">
        <v>458</v>
      </c>
      <c r="B570" s="30">
        <v>24965</v>
      </c>
      <c r="C570" s="30">
        <v>42131</v>
      </c>
      <c r="D570" s="30">
        <f>SUM(D571:D573)</f>
        <v>42131</v>
      </c>
      <c r="E570" s="124">
        <f>D570/C570*100</f>
        <v>100</v>
      </c>
      <c r="F570" s="421">
        <f>SUM(F571:F573)</f>
        <v>39991</v>
      </c>
      <c r="G570" s="124">
        <f>ROUND((D570-F570)/F570*100,2)</f>
        <v>5.35</v>
      </c>
    </row>
    <row r="571" spans="1:7" ht="18.75" customHeight="1">
      <c r="A571" s="422" t="s">
        <v>459</v>
      </c>
      <c r="B571" s="37"/>
      <c r="C571" s="37"/>
      <c r="D571" s="37">
        <v>3106</v>
      </c>
      <c r="E571" s="124"/>
      <c r="F571" s="423">
        <v>2693</v>
      </c>
      <c r="G571" s="124"/>
    </row>
    <row r="572" spans="1:7" ht="18.75" customHeight="1">
      <c r="A572" s="422" t="s">
        <v>460</v>
      </c>
      <c r="B572" s="37"/>
      <c r="C572" s="37"/>
      <c r="D572" s="37">
        <v>30421</v>
      </c>
      <c r="E572" s="124"/>
      <c r="F572" s="423">
        <v>22812</v>
      </c>
      <c r="G572" s="124"/>
    </row>
    <row r="573" spans="1:7" ht="18.75" customHeight="1">
      <c r="A573" s="422" t="s">
        <v>461</v>
      </c>
      <c r="B573" s="37"/>
      <c r="C573" s="37"/>
      <c r="D573" s="37">
        <v>8604</v>
      </c>
      <c r="E573" s="124"/>
      <c r="F573" s="423">
        <v>14486</v>
      </c>
      <c r="G573" s="124"/>
    </row>
    <row r="574" spans="1:7" s="231" customFormat="1" ht="18.75" customHeight="1">
      <c r="A574" s="420" t="s">
        <v>462</v>
      </c>
      <c r="B574" s="30">
        <v>23348</v>
      </c>
      <c r="C574" s="30">
        <v>39428</v>
      </c>
      <c r="D574" s="30">
        <f>SUM(D575:D585)</f>
        <v>39428</v>
      </c>
      <c r="E574" s="124">
        <f>D574/C574*100</f>
        <v>100</v>
      </c>
      <c r="F574" s="30">
        <f>SUM(F575:F585)</f>
        <v>38268</v>
      </c>
      <c r="G574" s="124">
        <f>ROUND((D574-F574)/F574*100,2)</f>
        <v>3.03</v>
      </c>
    </row>
    <row r="575" spans="1:7" ht="18.75" customHeight="1">
      <c r="A575" s="422" t="s">
        <v>463</v>
      </c>
      <c r="B575" s="37"/>
      <c r="C575" s="37"/>
      <c r="D575" s="37">
        <v>4146</v>
      </c>
      <c r="E575" s="124"/>
      <c r="F575" s="423">
        <v>4495</v>
      </c>
      <c r="G575" s="124"/>
    </row>
    <row r="576" spans="1:7" ht="18.75" customHeight="1">
      <c r="A576" s="422" t="s">
        <v>464</v>
      </c>
      <c r="B576" s="37"/>
      <c r="C576" s="37"/>
      <c r="D576" s="37">
        <v>1252</v>
      </c>
      <c r="E576" s="124"/>
      <c r="F576" s="423">
        <v>1171</v>
      </c>
      <c r="G576" s="124"/>
    </row>
    <row r="577" spans="1:7" ht="18.75" customHeight="1">
      <c r="A577" s="422" t="s">
        <v>465</v>
      </c>
      <c r="B577" s="37"/>
      <c r="C577" s="37"/>
      <c r="D577" s="37">
        <v>6442</v>
      </c>
      <c r="E577" s="124"/>
      <c r="F577" s="423">
        <v>5116</v>
      </c>
      <c r="G577" s="124"/>
    </row>
    <row r="578" spans="1:7" ht="18.75" customHeight="1">
      <c r="A578" s="422" t="s">
        <v>466</v>
      </c>
      <c r="B578" s="37"/>
      <c r="C578" s="37"/>
      <c r="D578" s="37">
        <v>300</v>
      </c>
      <c r="E578" s="124"/>
      <c r="F578" s="423"/>
      <c r="G578" s="124"/>
    </row>
    <row r="579" spans="1:7" ht="18.75" customHeight="1">
      <c r="A579" s="422" t="s">
        <v>467</v>
      </c>
      <c r="B579" s="37"/>
      <c r="C579" s="37"/>
      <c r="D579" s="37">
        <v>5</v>
      </c>
      <c r="E579" s="124"/>
      <c r="F579" s="423"/>
      <c r="G579" s="124"/>
    </row>
    <row r="580" spans="1:7" ht="18.75" customHeight="1">
      <c r="A580" s="422" t="s">
        <v>468</v>
      </c>
      <c r="B580" s="37"/>
      <c r="C580" s="37"/>
      <c r="D580" s="37">
        <v>2057</v>
      </c>
      <c r="E580" s="124"/>
      <c r="F580" s="423">
        <v>1744</v>
      </c>
      <c r="G580" s="124"/>
    </row>
    <row r="581" spans="1:7" ht="18.75" customHeight="1">
      <c r="A581" s="422" t="s">
        <v>469</v>
      </c>
      <c r="B581" s="37"/>
      <c r="C581" s="37"/>
      <c r="D581" s="37">
        <v>822</v>
      </c>
      <c r="E581" s="124"/>
      <c r="F581" s="423">
        <v>620</v>
      </c>
      <c r="G581" s="124"/>
    </row>
    <row r="582" spans="1:7" ht="18.75" customHeight="1">
      <c r="A582" s="422" t="s">
        <v>470</v>
      </c>
      <c r="B582" s="37"/>
      <c r="C582" s="37"/>
      <c r="D582" s="37">
        <v>20662</v>
      </c>
      <c r="E582" s="124"/>
      <c r="F582" s="423">
        <v>15329</v>
      </c>
      <c r="G582" s="124"/>
    </row>
    <row r="583" spans="1:7" ht="18.75" customHeight="1">
      <c r="A583" s="422" t="s">
        <v>471</v>
      </c>
      <c r="B583" s="37"/>
      <c r="C583" s="37"/>
      <c r="D583" s="37">
        <v>3374</v>
      </c>
      <c r="E583" s="124"/>
      <c r="F583" s="423">
        <v>4090</v>
      </c>
      <c r="G583" s="124"/>
    </row>
    <row r="584" spans="1:7" ht="18.75" customHeight="1">
      <c r="A584" s="422" t="s">
        <v>472</v>
      </c>
      <c r="B584" s="37"/>
      <c r="C584" s="37"/>
      <c r="D584" s="37">
        <v>78</v>
      </c>
      <c r="E584" s="124"/>
      <c r="F584" s="423">
        <v>68</v>
      </c>
      <c r="G584" s="124"/>
    </row>
    <row r="585" spans="1:7" ht="18.75" customHeight="1">
      <c r="A585" s="422" t="s">
        <v>473</v>
      </c>
      <c r="B585" s="37"/>
      <c r="C585" s="37"/>
      <c r="D585" s="37">
        <v>290</v>
      </c>
      <c r="E585" s="124"/>
      <c r="F585" s="423">
        <v>5635</v>
      </c>
      <c r="G585" s="124"/>
    </row>
    <row r="586" spans="1:7" s="231" customFormat="1" ht="22.5" customHeight="1">
      <c r="A586" s="420" t="s">
        <v>474</v>
      </c>
      <c r="B586" s="30">
        <v>25</v>
      </c>
      <c r="C586" s="30">
        <v>1302</v>
      </c>
      <c r="D586" s="30">
        <f>SUM(D587:D588)</f>
        <v>1302</v>
      </c>
      <c r="E586" s="124">
        <f>D586/C586*100</f>
        <v>100</v>
      </c>
      <c r="F586" s="421">
        <f>SUM(F587:F588)</f>
        <v>5925</v>
      </c>
      <c r="G586" s="124">
        <f>ROUND((D586-F586)/F586*100,2)</f>
        <v>-78.03</v>
      </c>
    </row>
    <row r="587" spans="1:7" ht="21.75" customHeight="1">
      <c r="A587" s="422" t="s">
        <v>475</v>
      </c>
      <c r="B587" s="37"/>
      <c r="C587" s="37"/>
      <c r="D587" s="37">
        <v>15</v>
      </c>
      <c r="E587" s="124"/>
      <c r="F587" s="423">
        <v>5821</v>
      </c>
      <c r="G587" s="124"/>
    </row>
    <row r="588" spans="1:7" ht="22.5" customHeight="1">
      <c r="A588" s="422" t="s">
        <v>476</v>
      </c>
      <c r="B588" s="37"/>
      <c r="C588" s="37"/>
      <c r="D588" s="37">
        <v>1287</v>
      </c>
      <c r="E588" s="124"/>
      <c r="F588" s="423">
        <v>104</v>
      </c>
      <c r="G588" s="124"/>
    </row>
    <row r="589" spans="1:7" s="231" customFormat="1" ht="21.75" customHeight="1">
      <c r="A589" s="420" t="s">
        <v>477</v>
      </c>
      <c r="B589" s="30">
        <v>6798</v>
      </c>
      <c r="C589" s="30">
        <v>9640</v>
      </c>
      <c r="D589" s="30">
        <f>SUM(D590:D592)</f>
        <v>9640</v>
      </c>
      <c r="E589" s="124">
        <f>D589/C589*100</f>
        <v>100</v>
      </c>
      <c r="F589" s="421">
        <f>SUM(F590:F592)</f>
        <v>10450</v>
      </c>
      <c r="G589" s="124">
        <f>ROUND((D589-F589)/F589*100,2)</f>
        <v>-7.75</v>
      </c>
    </row>
    <row r="590" spans="1:7" ht="18.75" customHeight="1">
      <c r="A590" s="422" t="s">
        <v>478</v>
      </c>
      <c r="B590" s="37"/>
      <c r="C590" s="37"/>
      <c r="D590" s="37">
        <v>826</v>
      </c>
      <c r="E590" s="124"/>
      <c r="F590" s="423">
        <v>538</v>
      </c>
      <c r="G590" s="124"/>
    </row>
    <row r="591" spans="1:7" ht="18.75" customHeight="1">
      <c r="A591" s="422" t="s">
        <v>479</v>
      </c>
      <c r="B591" s="37"/>
      <c r="C591" s="37"/>
      <c r="D591" s="37">
        <v>860</v>
      </c>
      <c r="E591" s="124"/>
      <c r="F591" s="423">
        <v>4442</v>
      </c>
      <c r="G591" s="124"/>
    </row>
    <row r="592" spans="1:7" ht="18.75" customHeight="1">
      <c r="A592" s="422" t="s">
        <v>480</v>
      </c>
      <c r="B592" s="37"/>
      <c r="C592" s="37"/>
      <c r="D592" s="37">
        <v>7954</v>
      </c>
      <c r="E592" s="124"/>
      <c r="F592" s="423">
        <v>5470</v>
      </c>
      <c r="G592" s="124"/>
    </row>
    <row r="593" spans="1:7" s="231" customFormat="1" ht="21" customHeight="1">
      <c r="A593" s="420" t="s">
        <v>481</v>
      </c>
      <c r="B593" s="30">
        <v>36391</v>
      </c>
      <c r="C593" s="30">
        <v>33768</v>
      </c>
      <c r="D593" s="30">
        <f>SUM(D594:D597)</f>
        <v>33768</v>
      </c>
      <c r="E593" s="124">
        <f>D593/C593*100</f>
        <v>100</v>
      </c>
      <c r="F593" s="30">
        <f>SUM(F594:F597)</f>
        <v>33153</v>
      </c>
      <c r="G593" s="124">
        <f>ROUND((D593-F593)/F593*100,2)</f>
        <v>1.86</v>
      </c>
    </row>
    <row r="594" spans="1:7" ht="21" customHeight="1">
      <c r="A594" s="422" t="s">
        <v>482</v>
      </c>
      <c r="B594" s="37"/>
      <c r="C594" s="37"/>
      <c r="D594" s="37">
        <v>11707</v>
      </c>
      <c r="E594" s="124"/>
      <c r="F594" s="37">
        <v>10632</v>
      </c>
      <c r="G594" s="124"/>
    </row>
    <row r="595" spans="1:7" ht="21" customHeight="1">
      <c r="A595" s="422" t="s">
        <v>483</v>
      </c>
      <c r="B595" s="37"/>
      <c r="C595" s="37"/>
      <c r="D595" s="37">
        <v>19403</v>
      </c>
      <c r="E595" s="124"/>
      <c r="F595" s="37">
        <v>19712</v>
      </c>
      <c r="G595" s="124"/>
    </row>
    <row r="596" spans="1:7" ht="21" customHeight="1">
      <c r="A596" s="422" t="s">
        <v>484</v>
      </c>
      <c r="B596" s="37"/>
      <c r="C596" s="37"/>
      <c r="D596" s="37">
        <v>2453</v>
      </c>
      <c r="E596" s="124"/>
      <c r="F596" s="37">
        <v>2489</v>
      </c>
      <c r="G596" s="124"/>
    </row>
    <row r="597" spans="1:7" ht="21" customHeight="1">
      <c r="A597" s="422" t="s">
        <v>485</v>
      </c>
      <c r="B597" s="37"/>
      <c r="C597" s="37"/>
      <c r="D597" s="37">
        <v>205</v>
      </c>
      <c r="E597" s="124"/>
      <c r="F597" s="37">
        <v>320</v>
      </c>
      <c r="G597" s="124"/>
    </row>
    <row r="598" spans="1:7" s="231" customFormat="1" ht="25.5" customHeight="1">
      <c r="A598" s="420" t="s">
        <v>486</v>
      </c>
      <c r="B598" s="30">
        <v>144665</v>
      </c>
      <c r="C598" s="30">
        <v>163129</v>
      </c>
      <c r="D598" s="30">
        <f>SUM(D599:D601)</f>
        <v>162462</v>
      </c>
      <c r="E598" s="124">
        <f>D598/C598*100</f>
        <v>99.59112113725946</v>
      </c>
      <c r="F598" s="37">
        <f>SUM(F599:F601)</f>
        <v>165865</v>
      </c>
      <c r="G598" s="124">
        <f>ROUND((D598-F598)/F598*100,2)</f>
        <v>-2.05</v>
      </c>
    </row>
    <row r="599" spans="1:7" ht="23.25" customHeight="1">
      <c r="A599" s="424" t="s">
        <v>487</v>
      </c>
      <c r="B599" s="37"/>
      <c r="C599" s="37"/>
      <c r="D599" s="37">
        <v>364</v>
      </c>
      <c r="E599" s="124"/>
      <c r="F599" s="423">
        <v>61</v>
      </c>
      <c r="G599" s="124"/>
    </row>
    <row r="600" spans="1:7" ht="23.25" customHeight="1">
      <c r="A600" s="477" t="s">
        <v>488</v>
      </c>
      <c r="B600" s="37"/>
      <c r="C600" s="37"/>
      <c r="D600" s="37">
        <v>162098</v>
      </c>
      <c r="E600" s="124"/>
      <c r="F600" s="37">
        <v>160265</v>
      </c>
      <c r="G600" s="124"/>
    </row>
    <row r="601" spans="1:7" ht="24" customHeight="1">
      <c r="A601" s="424" t="s">
        <v>489</v>
      </c>
      <c r="B601" s="37"/>
      <c r="C601" s="37"/>
      <c r="D601" s="37"/>
      <c r="E601" s="124"/>
      <c r="F601" s="423">
        <v>5539</v>
      </c>
      <c r="G601" s="124"/>
    </row>
    <row r="602" spans="1:7" s="231" customFormat="1" ht="24" customHeight="1">
      <c r="A602" s="434" t="s">
        <v>490</v>
      </c>
      <c r="B602" s="30">
        <v>6142</v>
      </c>
      <c r="C602" s="30">
        <v>12959</v>
      </c>
      <c r="D602" s="30">
        <f>SUM(D603:D605)</f>
        <v>12959</v>
      </c>
      <c r="E602" s="124">
        <f>D602/C602*100</f>
        <v>100</v>
      </c>
      <c r="F602" s="421">
        <f>SUM(F603:F605)</f>
        <v>11847</v>
      </c>
      <c r="G602" s="124">
        <f>ROUND((D602-F602)/F602*100,2)</f>
        <v>9.39</v>
      </c>
    </row>
    <row r="603" spans="1:7" ht="24" customHeight="1">
      <c r="A603" s="422" t="s">
        <v>491</v>
      </c>
      <c r="B603" s="37"/>
      <c r="C603" s="37"/>
      <c r="D603" s="37">
        <v>12545</v>
      </c>
      <c r="E603" s="124"/>
      <c r="F603" s="423">
        <v>11680</v>
      </c>
      <c r="G603" s="124"/>
    </row>
    <row r="604" spans="1:7" ht="23.25" customHeight="1">
      <c r="A604" s="422" t="s">
        <v>492</v>
      </c>
      <c r="B604" s="37"/>
      <c r="C604" s="37"/>
      <c r="D604" s="37">
        <v>154</v>
      </c>
      <c r="E604" s="124"/>
      <c r="F604" s="423">
        <v>167</v>
      </c>
      <c r="G604" s="124"/>
    </row>
    <row r="605" spans="1:7" ht="23.25" customHeight="1">
      <c r="A605" s="422" t="s">
        <v>493</v>
      </c>
      <c r="B605" s="37"/>
      <c r="C605" s="37"/>
      <c r="D605" s="37">
        <v>260</v>
      </c>
      <c r="E605" s="124"/>
      <c r="F605" s="423"/>
      <c r="G605" s="124"/>
    </row>
    <row r="606" spans="1:7" s="231" customFormat="1" ht="26.25" customHeight="1">
      <c r="A606" s="420" t="s">
        <v>494</v>
      </c>
      <c r="B606" s="30">
        <v>1026</v>
      </c>
      <c r="C606" s="30">
        <v>2415</v>
      </c>
      <c r="D606" s="30">
        <f>SUM(D607:D608)</f>
        <v>2415</v>
      </c>
      <c r="E606" s="124">
        <f>D606/C606*100</f>
        <v>100</v>
      </c>
      <c r="F606" s="421">
        <f>SUM(F607:F608)</f>
        <v>2136</v>
      </c>
      <c r="G606" s="124">
        <f>ROUND((D606-F606)/F606*100,2)</f>
        <v>13.06</v>
      </c>
    </row>
    <row r="607" spans="1:7" ht="23.25" customHeight="1">
      <c r="A607" s="422" t="s">
        <v>495</v>
      </c>
      <c r="B607" s="37"/>
      <c r="C607" s="37"/>
      <c r="D607" s="37">
        <v>2415</v>
      </c>
      <c r="E607" s="124"/>
      <c r="F607" s="423">
        <v>2136</v>
      </c>
      <c r="G607" s="124"/>
    </row>
    <row r="608" spans="1:7" ht="23.25" customHeight="1">
      <c r="A608" s="422" t="s">
        <v>496</v>
      </c>
      <c r="B608" s="37"/>
      <c r="C608" s="37"/>
      <c r="D608" s="37"/>
      <c r="E608" s="124"/>
      <c r="F608" s="423"/>
      <c r="G608" s="124"/>
    </row>
    <row r="609" spans="1:7" s="231" customFormat="1" ht="25.5" customHeight="1">
      <c r="A609" s="420" t="s">
        <v>497</v>
      </c>
      <c r="B609" s="30">
        <v>581</v>
      </c>
      <c r="C609" s="30">
        <v>1562</v>
      </c>
      <c r="D609" s="30">
        <f>SUM(D610:D616)</f>
        <v>1562</v>
      </c>
      <c r="E609" s="124">
        <f>D609/C609*100</f>
        <v>100</v>
      </c>
      <c r="F609" s="30">
        <f>SUM(F610:F616)</f>
        <v>0</v>
      </c>
      <c r="G609" s="124"/>
    </row>
    <row r="610" spans="1:7" ht="22.5" customHeight="1">
      <c r="A610" s="422" t="s">
        <v>498</v>
      </c>
      <c r="B610" s="37"/>
      <c r="C610" s="37"/>
      <c r="D610" s="37">
        <v>918</v>
      </c>
      <c r="E610" s="124"/>
      <c r="F610" s="423"/>
      <c r="G610" s="124"/>
    </row>
    <row r="611" spans="1:7" ht="22.5" customHeight="1">
      <c r="A611" s="422" t="s">
        <v>499</v>
      </c>
      <c r="B611" s="37"/>
      <c r="C611" s="37"/>
      <c r="D611" s="37">
        <v>148</v>
      </c>
      <c r="E611" s="124"/>
      <c r="F611" s="423"/>
      <c r="G611" s="124"/>
    </row>
    <row r="612" spans="1:7" ht="21" customHeight="1">
      <c r="A612" s="422" t="s">
        <v>500</v>
      </c>
      <c r="B612" s="37"/>
      <c r="C612" s="37"/>
      <c r="D612" s="37">
        <v>28</v>
      </c>
      <c r="E612" s="124"/>
      <c r="F612" s="423"/>
      <c r="G612" s="124"/>
    </row>
    <row r="613" spans="1:7" ht="21" customHeight="1">
      <c r="A613" s="422" t="s">
        <v>501</v>
      </c>
      <c r="B613" s="37"/>
      <c r="C613" s="37"/>
      <c r="D613" s="37">
        <v>44</v>
      </c>
      <c r="E613" s="124"/>
      <c r="F613" s="423"/>
      <c r="G613" s="124"/>
    </row>
    <row r="614" spans="1:7" ht="21" customHeight="1">
      <c r="A614" s="422" t="s">
        <v>502</v>
      </c>
      <c r="B614" s="37"/>
      <c r="C614" s="37"/>
      <c r="D614" s="37">
        <v>79</v>
      </c>
      <c r="E614" s="124"/>
      <c r="F614" s="423"/>
      <c r="G614" s="124"/>
    </row>
    <row r="615" spans="1:7" ht="21" customHeight="1">
      <c r="A615" s="422" t="s">
        <v>134</v>
      </c>
      <c r="B615" s="37"/>
      <c r="C615" s="37"/>
      <c r="D615" s="37">
        <v>100</v>
      </c>
      <c r="E615" s="124"/>
      <c r="F615" s="423"/>
      <c r="G615" s="124"/>
    </row>
    <row r="616" spans="1:7" ht="21" customHeight="1">
      <c r="A616" s="422" t="s">
        <v>503</v>
      </c>
      <c r="B616" s="37"/>
      <c r="C616" s="37"/>
      <c r="D616" s="37">
        <v>245</v>
      </c>
      <c r="E616" s="124"/>
      <c r="F616" s="423"/>
      <c r="G616" s="124"/>
    </row>
    <row r="617" spans="1:7" s="231" customFormat="1" ht="21" customHeight="1">
      <c r="A617" s="420" t="s">
        <v>504</v>
      </c>
      <c r="B617" s="30">
        <v>1087</v>
      </c>
      <c r="C617" s="30">
        <v>1043</v>
      </c>
      <c r="D617" s="30">
        <f>D618</f>
        <v>1043</v>
      </c>
      <c r="E617" s="124">
        <f aca="true" t="shared" si="22" ref="E617:E622">D617/C617*100</f>
        <v>100</v>
      </c>
      <c r="F617" s="421">
        <f>F618</f>
        <v>1092</v>
      </c>
      <c r="G617" s="124">
        <f aca="true" t="shared" si="23" ref="G617:G622">ROUND((D617-F617)/F617*100,2)</f>
        <v>-4.49</v>
      </c>
    </row>
    <row r="618" spans="1:7" ht="21" customHeight="1">
      <c r="A618" s="422" t="s">
        <v>505</v>
      </c>
      <c r="B618" s="37"/>
      <c r="C618" s="37"/>
      <c r="D618" s="37">
        <v>1043</v>
      </c>
      <c r="E618" s="124"/>
      <c r="F618" s="429">
        <v>1092</v>
      </c>
      <c r="G618" s="124"/>
    </row>
    <row r="619" spans="1:7" s="231" customFormat="1" ht="21" customHeight="1">
      <c r="A619" s="420" t="s">
        <v>506</v>
      </c>
      <c r="B619" s="30">
        <v>2106</v>
      </c>
      <c r="C619" s="30">
        <v>22708</v>
      </c>
      <c r="D619" s="30">
        <f>D620</f>
        <v>22389</v>
      </c>
      <c r="E619" s="124">
        <f t="shared" si="22"/>
        <v>98.59520873700899</v>
      </c>
      <c r="F619" s="37">
        <f>F620</f>
        <v>19440</v>
      </c>
      <c r="G619" s="124">
        <f t="shared" si="23"/>
        <v>15.17</v>
      </c>
    </row>
    <row r="620" spans="1:7" ht="21" customHeight="1">
      <c r="A620" s="422" t="s">
        <v>507</v>
      </c>
      <c r="B620" s="37">
        <v>364</v>
      </c>
      <c r="C620" s="37"/>
      <c r="D620" s="37">
        <v>22389</v>
      </c>
      <c r="E620" s="124"/>
      <c r="F620" s="37">
        <v>19440</v>
      </c>
      <c r="G620" s="124"/>
    </row>
    <row r="621" spans="1:7" s="231" customFormat="1" ht="18.75" customHeight="1">
      <c r="A621" s="420" t="s">
        <v>508</v>
      </c>
      <c r="B621" s="30">
        <f aca="true" t="shared" si="24" ref="B621:F621">SUM(B622,B631,B634,B640,B646,B653,B658,B659,B660,B661,B662,B667,B669,B670,B671)</f>
        <v>13336</v>
      </c>
      <c r="C621" s="30">
        <f t="shared" si="24"/>
        <v>91568</v>
      </c>
      <c r="D621" s="30">
        <f t="shared" si="24"/>
        <v>90335</v>
      </c>
      <c r="E621" s="124">
        <f t="shared" si="22"/>
        <v>98.65345972392102</v>
      </c>
      <c r="F621" s="30">
        <f t="shared" si="24"/>
        <v>74276</v>
      </c>
      <c r="G621" s="124">
        <f t="shared" si="23"/>
        <v>21.62</v>
      </c>
    </row>
    <row r="622" spans="1:7" s="231" customFormat="1" ht="18.75" customHeight="1">
      <c r="A622" s="420" t="s">
        <v>509</v>
      </c>
      <c r="B622" s="30">
        <v>2431</v>
      </c>
      <c r="C622" s="30">
        <v>3408</v>
      </c>
      <c r="D622" s="30">
        <f>SUM(D623:D630)</f>
        <v>3408</v>
      </c>
      <c r="E622" s="124">
        <f t="shared" si="22"/>
        <v>100</v>
      </c>
      <c r="F622" s="30">
        <f>SUM(F623:F630)</f>
        <v>3482</v>
      </c>
      <c r="G622" s="124">
        <f t="shared" si="23"/>
        <v>-2.13</v>
      </c>
    </row>
    <row r="623" spans="1:7" ht="18.75" customHeight="1">
      <c r="A623" s="422" t="s">
        <v>53</v>
      </c>
      <c r="B623" s="37"/>
      <c r="C623" s="37"/>
      <c r="D623" s="37">
        <v>2557</v>
      </c>
      <c r="E623" s="124"/>
      <c r="F623" s="37">
        <v>2656</v>
      </c>
      <c r="G623" s="124"/>
    </row>
    <row r="624" spans="1:7" ht="18.75" customHeight="1">
      <c r="A624" s="422" t="s">
        <v>54</v>
      </c>
      <c r="B624" s="37"/>
      <c r="C624" s="37"/>
      <c r="D624" s="37">
        <v>142</v>
      </c>
      <c r="E624" s="124"/>
      <c r="F624" s="37">
        <v>210</v>
      </c>
      <c r="G624" s="124"/>
    </row>
    <row r="625" spans="1:7" ht="18.75" customHeight="1">
      <c r="A625" s="422" t="s">
        <v>55</v>
      </c>
      <c r="B625" s="37"/>
      <c r="C625" s="37"/>
      <c r="D625" s="37"/>
      <c r="E625" s="124"/>
      <c r="F625" s="37"/>
      <c r="G625" s="124"/>
    </row>
    <row r="626" spans="1:7" ht="18.75" customHeight="1">
      <c r="A626" s="422" t="s">
        <v>510</v>
      </c>
      <c r="B626" s="37"/>
      <c r="C626" s="37"/>
      <c r="D626" s="37">
        <v>34</v>
      </c>
      <c r="E626" s="124"/>
      <c r="F626" s="37">
        <v>331</v>
      </c>
      <c r="G626" s="124"/>
    </row>
    <row r="627" spans="1:7" ht="18.75" customHeight="1">
      <c r="A627" s="422" t="s">
        <v>511</v>
      </c>
      <c r="B627" s="37"/>
      <c r="C627" s="37"/>
      <c r="D627" s="37">
        <v>30</v>
      </c>
      <c r="E627" s="124"/>
      <c r="F627" s="37"/>
      <c r="G627" s="124"/>
    </row>
    <row r="628" spans="1:7" ht="18.75" customHeight="1">
      <c r="A628" s="422" t="s">
        <v>512</v>
      </c>
      <c r="B628" s="37"/>
      <c r="C628" s="37"/>
      <c r="D628" s="37"/>
      <c r="E628" s="124"/>
      <c r="F628" s="423"/>
      <c r="G628" s="124"/>
    </row>
    <row r="629" spans="1:7" ht="18.75" customHeight="1">
      <c r="A629" s="422" t="s">
        <v>513</v>
      </c>
      <c r="B629" s="37"/>
      <c r="C629" s="37"/>
      <c r="D629" s="37"/>
      <c r="E629" s="124"/>
      <c r="F629" s="423"/>
      <c r="G629" s="124"/>
    </row>
    <row r="630" spans="1:7" ht="18.75" customHeight="1">
      <c r="A630" s="422" t="s">
        <v>514</v>
      </c>
      <c r="B630" s="37"/>
      <c r="C630" s="37"/>
      <c r="D630" s="37">
        <v>645</v>
      </c>
      <c r="E630" s="124"/>
      <c r="F630" s="423">
        <v>285</v>
      </c>
      <c r="G630" s="124"/>
    </row>
    <row r="631" spans="1:7" s="231" customFormat="1" ht="18.75" customHeight="1">
      <c r="A631" s="420" t="s">
        <v>515</v>
      </c>
      <c r="B631" s="30">
        <v>418</v>
      </c>
      <c r="C631" s="30">
        <v>584</v>
      </c>
      <c r="D631" s="421">
        <f>SUM(D632:D633)</f>
        <v>584</v>
      </c>
      <c r="E631" s="124">
        <f>D631/C631*100</f>
        <v>100</v>
      </c>
      <c r="F631" s="421">
        <f>SUM(F632:F633)</f>
        <v>157</v>
      </c>
      <c r="G631" s="124">
        <f>ROUND((D631-F631)/F631*100,2)</f>
        <v>271.97</v>
      </c>
    </row>
    <row r="632" spans="1:7" ht="18.75" customHeight="1">
      <c r="A632" s="422" t="s">
        <v>516</v>
      </c>
      <c r="B632" s="37"/>
      <c r="C632" s="37"/>
      <c r="D632" s="37">
        <v>5</v>
      </c>
      <c r="E632" s="124"/>
      <c r="F632" s="423">
        <v>36</v>
      </c>
      <c r="G632" s="124"/>
    </row>
    <row r="633" spans="1:7" ht="18.75" customHeight="1">
      <c r="A633" s="422" t="s">
        <v>517</v>
      </c>
      <c r="B633" s="37"/>
      <c r="C633" s="37"/>
      <c r="D633" s="37">
        <v>579</v>
      </c>
      <c r="E633" s="124"/>
      <c r="F633" s="423">
        <v>121</v>
      </c>
      <c r="G633" s="124"/>
    </row>
    <row r="634" spans="1:7" s="231" customFormat="1" ht="18.75" customHeight="1">
      <c r="A634" s="420" t="s">
        <v>518</v>
      </c>
      <c r="B634" s="30">
        <v>1052</v>
      </c>
      <c r="C634" s="30">
        <v>20075</v>
      </c>
      <c r="D634" s="30">
        <f>SUM(D635:D639)</f>
        <v>20075</v>
      </c>
      <c r="E634" s="124">
        <f>D634/C634*100</f>
        <v>100</v>
      </c>
      <c r="F634" s="421">
        <f>SUM(F635:F639)</f>
        <v>28388</v>
      </c>
      <c r="G634" s="124">
        <f>ROUND((D634-F634)/F634*100,2)</f>
        <v>-29.28</v>
      </c>
    </row>
    <row r="635" spans="1:7" ht="18.75" customHeight="1">
      <c r="A635" s="422" t="s">
        <v>519</v>
      </c>
      <c r="B635" s="37"/>
      <c r="C635" s="37"/>
      <c r="D635" s="37">
        <v>259</v>
      </c>
      <c r="E635" s="124"/>
      <c r="F635" s="423">
        <v>714</v>
      </c>
      <c r="G635" s="124"/>
    </row>
    <row r="636" spans="1:7" ht="18.75" customHeight="1">
      <c r="A636" s="422" t="s">
        <v>520</v>
      </c>
      <c r="B636" s="37"/>
      <c r="C636" s="37"/>
      <c r="D636" s="37">
        <v>14988</v>
      </c>
      <c r="E636" s="124"/>
      <c r="F636" s="423">
        <v>14653</v>
      </c>
      <c r="G636" s="124"/>
    </row>
    <row r="637" spans="1:7" ht="18.75" customHeight="1">
      <c r="A637" s="422" t="s">
        <v>521</v>
      </c>
      <c r="B637" s="37"/>
      <c r="C637" s="37"/>
      <c r="D637" s="37">
        <v>968</v>
      </c>
      <c r="E637" s="124"/>
      <c r="F637" s="423">
        <v>4500</v>
      </c>
      <c r="G637" s="124"/>
    </row>
    <row r="638" spans="1:7" ht="18.75" customHeight="1">
      <c r="A638" s="422" t="s">
        <v>522</v>
      </c>
      <c r="B638" s="37"/>
      <c r="C638" s="37"/>
      <c r="D638" s="37"/>
      <c r="E638" s="124"/>
      <c r="F638" s="423"/>
      <c r="G638" s="124"/>
    </row>
    <row r="639" spans="1:7" ht="18.75" customHeight="1">
      <c r="A639" s="422" t="s">
        <v>523</v>
      </c>
      <c r="B639" s="37"/>
      <c r="C639" s="37"/>
      <c r="D639" s="37">
        <v>3860</v>
      </c>
      <c r="E639" s="124"/>
      <c r="F639" s="423">
        <v>8521</v>
      </c>
      <c r="G639" s="124"/>
    </row>
    <row r="640" spans="1:7" s="231" customFormat="1" ht="18.75" customHeight="1">
      <c r="A640" s="420" t="s">
        <v>524</v>
      </c>
      <c r="B640" s="30">
        <v>3815</v>
      </c>
      <c r="C640" s="30">
        <v>33997</v>
      </c>
      <c r="D640" s="30">
        <f>SUM(D641:D645)</f>
        <v>33997</v>
      </c>
      <c r="E640" s="124">
        <f>D640/C640*100</f>
        <v>100</v>
      </c>
      <c r="F640" s="421">
        <f>SUM(F641:F645)</f>
        <v>14912</v>
      </c>
      <c r="G640" s="124">
        <f>ROUND((D640-F640)/F640*100,2)</f>
        <v>127.98</v>
      </c>
    </row>
    <row r="641" spans="1:7" ht="18.75" customHeight="1">
      <c r="A641" s="422" t="s">
        <v>525</v>
      </c>
      <c r="B641" s="37"/>
      <c r="C641" s="37"/>
      <c r="D641" s="37">
        <v>9093</v>
      </c>
      <c r="E641" s="124"/>
      <c r="F641" s="423">
        <v>9040</v>
      </c>
      <c r="G641" s="124"/>
    </row>
    <row r="642" spans="1:7" ht="18.75" customHeight="1">
      <c r="A642" s="422" t="s">
        <v>526</v>
      </c>
      <c r="B642" s="37"/>
      <c r="C642" s="37"/>
      <c r="D642" s="37">
        <v>24784</v>
      </c>
      <c r="E642" s="124"/>
      <c r="F642" s="423">
        <v>3685</v>
      </c>
      <c r="G642" s="124"/>
    </row>
    <row r="643" spans="1:7" ht="18.75" customHeight="1">
      <c r="A643" s="422" t="s">
        <v>527</v>
      </c>
      <c r="B643" s="37"/>
      <c r="C643" s="37"/>
      <c r="D643" s="37">
        <v>100</v>
      </c>
      <c r="E643" s="124"/>
      <c r="F643" s="423">
        <v>2187</v>
      </c>
      <c r="G643" s="124"/>
    </row>
    <row r="644" spans="1:7" ht="18.75" customHeight="1">
      <c r="A644" s="422" t="s">
        <v>528</v>
      </c>
      <c r="B644" s="37"/>
      <c r="C644" s="37"/>
      <c r="D644" s="37"/>
      <c r="E644" s="124"/>
      <c r="F644" s="423"/>
      <c r="G644" s="124"/>
    </row>
    <row r="645" spans="1:7" ht="18.75" customHeight="1">
      <c r="A645" s="422" t="s">
        <v>529</v>
      </c>
      <c r="B645" s="37"/>
      <c r="C645" s="37"/>
      <c r="D645" s="37">
        <v>20</v>
      </c>
      <c r="E645" s="124"/>
      <c r="F645" s="423"/>
      <c r="G645" s="124"/>
    </row>
    <row r="646" spans="1:7" s="231" customFormat="1" ht="18.75" customHeight="1">
      <c r="A646" s="420" t="s">
        <v>530</v>
      </c>
      <c r="B646" s="30">
        <v>579</v>
      </c>
      <c r="C646" s="30">
        <v>1695</v>
      </c>
      <c r="D646" s="30">
        <f>SUM(D647:D652)</f>
        <v>1695</v>
      </c>
      <c r="E646" s="124">
        <f>D646/C646*100</f>
        <v>100</v>
      </c>
      <c r="F646" s="421">
        <f>SUM(F647:F652)</f>
        <v>2066</v>
      </c>
      <c r="G646" s="124">
        <f>ROUND((D646-F646)/F646*100,2)</f>
        <v>-17.96</v>
      </c>
    </row>
    <row r="647" spans="1:7" ht="18.75" customHeight="1">
      <c r="A647" s="422" t="s">
        <v>531</v>
      </c>
      <c r="B647" s="37"/>
      <c r="C647" s="37"/>
      <c r="D647" s="37">
        <v>569</v>
      </c>
      <c r="E647" s="124"/>
      <c r="F647" s="423">
        <v>2</v>
      </c>
      <c r="G647" s="124"/>
    </row>
    <row r="648" spans="1:7" ht="18.75" customHeight="1">
      <c r="A648" s="422" t="s">
        <v>532</v>
      </c>
      <c r="B648" s="37"/>
      <c r="C648" s="37"/>
      <c r="D648" s="37">
        <v>1018</v>
      </c>
      <c r="E648" s="124"/>
      <c r="F648" s="423">
        <v>1442</v>
      </c>
      <c r="G648" s="124"/>
    </row>
    <row r="649" spans="1:7" ht="18.75" customHeight="1">
      <c r="A649" s="422" t="s">
        <v>533</v>
      </c>
      <c r="B649" s="37"/>
      <c r="C649" s="37"/>
      <c r="D649" s="37">
        <v>100</v>
      </c>
      <c r="E649" s="124"/>
      <c r="F649" s="423">
        <v>620</v>
      </c>
      <c r="G649" s="124"/>
    </row>
    <row r="650" spans="1:7" ht="18.75" customHeight="1">
      <c r="A650" s="422" t="s">
        <v>534</v>
      </c>
      <c r="B650" s="37"/>
      <c r="C650" s="37"/>
      <c r="D650" s="37"/>
      <c r="E650" s="124"/>
      <c r="F650" s="423">
        <v>2</v>
      </c>
      <c r="G650" s="124"/>
    </row>
    <row r="651" spans="1:7" ht="18.75" customHeight="1">
      <c r="A651" s="422" t="s">
        <v>535</v>
      </c>
      <c r="B651" s="37"/>
      <c r="C651" s="37"/>
      <c r="D651" s="37"/>
      <c r="E651" s="124"/>
      <c r="F651" s="423"/>
      <c r="G651" s="124"/>
    </row>
    <row r="652" spans="1:7" ht="18.75" customHeight="1">
      <c r="A652" s="422" t="s">
        <v>536</v>
      </c>
      <c r="B652" s="37"/>
      <c r="C652" s="37"/>
      <c r="D652" s="37">
        <v>8</v>
      </c>
      <c r="E652" s="124"/>
      <c r="F652" s="423"/>
      <c r="G652" s="124"/>
    </row>
    <row r="653" spans="1:7" s="231" customFormat="1" ht="18.75" customHeight="1">
      <c r="A653" s="420" t="s">
        <v>537</v>
      </c>
      <c r="B653" s="30">
        <v>3175</v>
      </c>
      <c r="C653" s="30">
        <v>16054</v>
      </c>
      <c r="D653" s="30">
        <f>SUM(D654:D657)</f>
        <v>16054</v>
      </c>
      <c r="E653" s="124">
        <f>D653/C653*100</f>
        <v>100</v>
      </c>
      <c r="F653" s="421">
        <f>SUM(F654:F657)</f>
        <v>7612</v>
      </c>
      <c r="G653" s="124">
        <f>ROUND((D653-F653)/F653*100,2)</f>
        <v>110.9</v>
      </c>
    </row>
    <row r="654" spans="1:7" ht="18.75" customHeight="1">
      <c r="A654" s="422" t="s">
        <v>538</v>
      </c>
      <c r="B654" s="37"/>
      <c r="C654" s="37"/>
      <c r="D654" s="37">
        <v>12537</v>
      </c>
      <c r="E654" s="124"/>
      <c r="F654" s="423">
        <v>6192</v>
      </c>
      <c r="G654" s="124"/>
    </row>
    <row r="655" spans="1:7" ht="18.75" customHeight="1">
      <c r="A655" s="422" t="s">
        <v>539</v>
      </c>
      <c r="B655" s="37"/>
      <c r="C655" s="37"/>
      <c r="D655" s="37">
        <v>465</v>
      </c>
      <c r="E655" s="124"/>
      <c r="F655" s="423"/>
      <c r="G655" s="124"/>
    </row>
    <row r="656" spans="1:7" ht="18.75" customHeight="1">
      <c r="A656" s="422" t="s">
        <v>540</v>
      </c>
      <c r="B656" s="37"/>
      <c r="C656" s="37"/>
      <c r="D656" s="37">
        <v>2552</v>
      </c>
      <c r="E656" s="124"/>
      <c r="F656" s="423">
        <v>1420</v>
      </c>
      <c r="G656" s="124"/>
    </row>
    <row r="657" spans="1:7" ht="18.75" customHeight="1">
      <c r="A657" s="422" t="s">
        <v>541</v>
      </c>
      <c r="B657" s="37"/>
      <c r="C657" s="37"/>
      <c r="D657" s="37">
        <v>500</v>
      </c>
      <c r="E657" s="124"/>
      <c r="F657" s="423"/>
      <c r="G657" s="124"/>
    </row>
    <row r="658" spans="1:7" s="231" customFormat="1" ht="18.75" customHeight="1">
      <c r="A658" s="420" t="s">
        <v>542</v>
      </c>
      <c r="B658" s="30"/>
      <c r="C658" s="30"/>
      <c r="D658" s="37"/>
      <c r="E658" s="124"/>
      <c r="F658" s="421"/>
      <c r="G658" s="124"/>
    </row>
    <row r="659" spans="1:7" s="231" customFormat="1" ht="18.75" customHeight="1">
      <c r="A659" s="420" t="s">
        <v>543</v>
      </c>
      <c r="B659" s="30"/>
      <c r="C659" s="30"/>
      <c r="D659" s="37"/>
      <c r="E659" s="124"/>
      <c r="F659" s="421">
        <v>0</v>
      </c>
      <c r="G659" s="124"/>
    </row>
    <row r="660" spans="1:7" s="231" customFormat="1" ht="18.75" customHeight="1">
      <c r="A660" s="420" t="s">
        <v>544</v>
      </c>
      <c r="B660" s="30"/>
      <c r="C660" s="30"/>
      <c r="D660" s="37"/>
      <c r="E660" s="124"/>
      <c r="F660" s="421">
        <v>0</v>
      </c>
      <c r="G660" s="124"/>
    </row>
    <row r="661" spans="1:7" s="231" customFormat="1" ht="18.75" customHeight="1">
      <c r="A661" s="420" t="s">
        <v>545</v>
      </c>
      <c r="B661" s="30"/>
      <c r="C661" s="30">
        <v>186</v>
      </c>
      <c r="D661" s="30">
        <v>186</v>
      </c>
      <c r="E661" s="124">
        <f>D661/C661*100</f>
        <v>100</v>
      </c>
      <c r="F661" s="421">
        <v>4</v>
      </c>
      <c r="G661" s="124"/>
    </row>
    <row r="662" spans="1:7" s="231" customFormat="1" ht="18.75" customHeight="1">
      <c r="A662" s="420" t="s">
        <v>546</v>
      </c>
      <c r="B662" s="30">
        <v>698</v>
      </c>
      <c r="C662" s="30">
        <v>1140</v>
      </c>
      <c r="D662" s="30">
        <f>SUM(D663:D666)</f>
        <v>1140</v>
      </c>
      <c r="E662" s="124">
        <f>D662/C662*100</f>
        <v>100</v>
      </c>
      <c r="F662" s="30">
        <f>SUM(F663:F666)</f>
        <v>2355</v>
      </c>
      <c r="G662" s="124">
        <f>ROUND((D662-F662)/F662*100,2)</f>
        <v>-51.59</v>
      </c>
    </row>
    <row r="663" spans="1:7" ht="18.75" customHeight="1">
      <c r="A663" s="422" t="s">
        <v>547</v>
      </c>
      <c r="B663" s="37"/>
      <c r="C663" s="37"/>
      <c r="D663" s="37">
        <v>251</v>
      </c>
      <c r="E663" s="124"/>
      <c r="F663" s="423">
        <v>926</v>
      </c>
      <c r="G663" s="124"/>
    </row>
    <row r="664" spans="1:7" ht="18.75" customHeight="1">
      <c r="A664" s="422" t="s">
        <v>548</v>
      </c>
      <c r="B664" s="37"/>
      <c r="C664" s="37"/>
      <c r="D664" s="37">
        <v>101</v>
      </c>
      <c r="E664" s="124"/>
      <c r="F664" s="423">
        <v>77</v>
      </c>
      <c r="G664" s="124"/>
    </row>
    <row r="665" spans="1:7" ht="18.75" customHeight="1">
      <c r="A665" s="422" t="s">
        <v>549</v>
      </c>
      <c r="B665" s="37"/>
      <c r="C665" s="37"/>
      <c r="D665" s="37"/>
      <c r="E665" s="124"/>
      <c r="F665" s="423"/>
      <c r="G665" s="124"/>
    </row>
    <row r="666" spans="1:7" ht="18.75" customHeight="1">
      <c r="A666" s="422" t="s">
        <v>550</v>
      </c>
      <c r="B666" s="37"/>
      <c r="C666" s="37"/>
      <c r="D666" s="37">
        <v>788</v>
      </c>
      <c r="E666" s="124"/>
      <c r="F666" s="37">
        <v>1352</v>
      </c>
      <c r="G666" s="124"/>
    </row>
    <row r="667" spans="1:7" s="231" customFormat="1" ht="18.75" customHeight="1">
      <c r="A667" s="420" t="s">
        <v>551</v>
      </c>
      <c r="B667" s="30"/>
      <c r="C667" s="30">
        <v>66</v>
      </c>
      <c r="D667" s="30">
        <f>D668</f>
        <v>66</v>
      </c>
      <c r="E667" s="124">
        <f>D667/C667*100</f>
        <v>100</v>
      </c>
      <c r="F667" s="421"/>
      <c r="G667" s="124"/>
    </row>
    <row r="668" spans="1:7" ht="18.75" customHeight="1">
      <c r="A668" s="422" t="s">
        <v>552</v>
      </c>
      <c r="B668" s="37"/>
      <c r="C668" s="37"/>
      <c r="D668" s="37">
        <v>66</v>
      </c>
      <c r="E668" s="124"/>
      <c r="F668" s="423"/>
      <c r="G668" s="124"/>
    </row>
    <row r="669" spans="1:7" s="231" customFormat="1" ht="18.75" customHeight="1">
      <c r="A669" s="420" t="s">
        <v>553</v>
      </c>
      <c r="B669" s="30"/>
      <c r="C669" s="30"/>
      <c r="D669" s="37"/>
      <c r="E669" s="124"/>
      <c r="F669" s="421"/>
      <c r="G669" s="124"/>
    </row>
    <row r="670" spans="1:7" s="231" customFormat="1" ht="18.75" customHeight="1">
      <c r="A670" s="420" t="s">
        <v>554</v>
      </c>
      <c r="B670" s="30"/>
      <c r="C670" s="30"/>
      <c r="D670" s="37"/>
      <c r="E670" s="124"/>
      <c r="F670" s="421"/>
      <c r="G670" s="124"/>
    </row>
    <row r="671" spans="1:7" s="231" customFormat="1" ht="18.75" customHeight="1">
      <c r="A671" s="420" t="s">
        <v>555</v>
      </c>
      <c r="B671" s="30">
        <v>1168</v>
      </c>
      <c r="C671" s="30">
        <v>14363</v>
      </c>
      <c r="D671" s="30">
        <f>D672</f>
        <v>13130</v>
      </c>
      <c r="E671" s="124">
        <f aca="true" t="shared" si="25" ref="E671:E674">D671/C671*100</f>
        <v>91.41544245631135</v>
      </c>
      <c r="F671" s="421">
        <f>F672</f>
        <v>15300</v>
      </c>
      <c r="G671" s="124">
        <f aca="true" t="shared" si="26" ref="G671:G674">ROUND((D671-F671)/F671*100,2)</f>
        <v>-14.18</v>
      </c>
    </row>
    <row r="672" spans="1:7" ht="18.75" customHeight="1">
      <c r="A672" s="422" t="s">
        <v>556</v>
      </c>
      <c r="B672" s="37"/>
      <c r="C672" s="37"/>
      <c r="D672" s="37">
        <v>13130</v>
      </c>
      <c r="E672" s="124"/>
      <c r="F672" s="423">
        <v>15300</v>
      </c>
      <c r="G672" s="124"/>
    </row>
    <row r="673" spans="1:7" s="231" customFormat="1" ht="18.75" customHeight="1">
      <c r="A673" s="420" t="s">
        <v>557</v>
      </c>
      <c r="B673" s="30">
        <f aca="true" t="shared" si="27" ref="B673:F673">SUM(B674,B685,B687,B690,B692,B694)</f>
        <v>48923</v>
      </c>
      <c r="C673" s="30">
        <f t="shared" si="27"/>
        <v>394111</v>
      </c>
      <c r="D673" s="30">
        <f t="shared" si="27"/>
        <v>393763</v>
      </c>
      <c r="E673" s="124">
        <f t="shared" si="25"/>
        <v>99.91170000329856</v>
      </c>
      <c r="F673" s="421">
        <f t="shared" si="27"/>
        <v>305086</v>
      </c>
      <c r="G673" s="124">
        <f t="shared" si="26"/>
        <v>29.07</v>
      </c>
    </row>
    <row r="674" spans="1:7" s="231" customFormat="1" ht="18.75" customHeight="1">
      <c r="A674" s="420" t="s">
        <v>558</v>
      </c>
      <c r="B674" s="30">
        <v>20580</v>
      </c>
      <c r="C674" s="30">
        <v>26745</v>
      </c>
      <c r="D674" s="30">
        <f>SUM(D675:D684)</f>
        <v>26745</v>
      </c>
      <c r="E674" s="124">
        <f t="shared" si="25"/>
        <v>100</v>
      </c>
      <c r="F674" s="421">
        <f>SUM(F675:F684)</f>
        <v>25886</v>
      </c>
      <c r="G674" s="124">
        <f t="shared" si="26"/>
        <v>3.32</v>
      </c>
    </row>
    <row r="675" spans="1:7" ht="18.75" customHeight="1">
      <c r="A675" s="422" t="s">
        <v>53</v>
      </c>
      <c r="B675" s="37"/>
      <c r="C675" s="37"/>
      <c r="D675" s="37">
        <v>5244</v>
      </c>
      <c r="E675" s="124"/>
      <c r="F675" s="423">
        <v>5649</v>
      </c>
      <c r="G675" s="124"/>
    </row>
    <row r="676" spans="1:7" ht="18.75" customHeight="1">
      <c r="A676" s="422" t="s">
        <v>54</v>
      </c>
      <c r="B676" s="37"/>
      <c r="C676" s="37"/>
      <c r="D676" s="37">
        <v>2577</v>
      </c>
      <c r="E676" s="124"/>
      <c r="F676" s="423">
        <v>481</v>
      </c>
      <c r="G676" s="124"/>
    </row>
    <row r="677" spans="1:7" ht="18.75" customHeight="1">
      <c r="A677" s="422" t="s">
        <v>55</v>
      </c>
      <c r="B677" s="37"/>
      <c r="C677" s="37"/>
      <c r="D677" s="37">
        <v>733</v>
      </c>
      <c r="E677" s="124"/>
      <c r="F677" s="423">
        <v>739</v>
      </c>
      <c r="G677" s="124"/>
    </row>
    <row r="678" spans="1:7" ht="18.75" customHeight="1">
      <c r="A678" s="422" t="s">
        <v>559</v>
      </c>
      <c r="B678" s="37"/>
      <c r="C678" s="37"/>
      <c r="D678" s="37">
        <v>3694</v>
      </c>
      <c r="E678" s="124"/>
      <c r="F678" s="423">
        <v>3636</v>
      </c>
      <c r="G678" s="124"/>
    </row>
    <row r="679" spans="1:7" ht="18.75" customHeight="1">
      <c r="A679" s="422" t="s">
        <v>560</v>
      </c>
      <c r="B679" s="37"/>
      <c r="C679" s="37"/>
      <c r="D679" s="37">
        <v>144</v>
      </c>
      <c r="E679" s="124"/>
      <c r="F679" s="423">
        <v>119</v>
      </c>
      <c r="G679" s="124"/>
    </row>
    <row r="680" spans="1:7" ht="18.75" customHeight="1">
      <c r="A680" s="422" t="s">
        <v>561</v>
      </c>
      <c r="B680" s="37"/>
      <c r="C680" s="37"/>
      <c r="D680" s="37">
        <v>1384</v>
      </c>
      <c r="E680" s="124"/>
      <c r="F680" s="423">
        <v>1260</v>
      </c>
      <c r="G680" s="124"/>
    </row>
    <row r="681" spans="1:7" ht="18.75" customHeight="1">
      <c r="A681" s="422" t="s">
        <v>562</v>
      </c>
      <c r="B681" s="37"/>
      <c r="C681" s="37"/>
      <c r="D681" s="37">
        <v>345</v>
      </c>
      <c r="E681" s="124"/>
      <c r="F681" s="423">
        <v>463</v>
      </c>
      <c r="G681" s="124"/>
    </row>
    <row r="682" spans="1:7" ht="18.75" customHeight="1">
      <c r="A682" s="422" t="s">
        <v>563</v>
      </c>
      <c r="B682" s="37"/>
      <c r="C682" s="37"/>
      <c r="D682" s="37">
        <v>708</v>
      </c>
      <c r="E682" s="124"/>
      <c r="F682" s="423">
        <v>823</v>
      </c>
      <c r="G682" s="124"/>
    </row>
    <row r="683" spans="1:7" ht="18.75" customHeight="1">
      <c r="A683" s="422" t="s">
        <v>564</v>
      </c>
      <c r="B683" s="37"/>
      <c r="C683" s="37"/>
      <c r="D683" s="37"/>
      <c r="E683" s="124"/>
      <c r="F683" s="423"/>
      <c r="G683" s="124"/>
    </row>
    <row r="684" spans="1:7" ht="18.75" customHeight="1">
      <c r="A684" s="422" t="s">
        <v>565</v>
      </c>
      <c r="B684" s="37"/>
      <c r="C684" s="37"/>
      <c r="D684" s="37">
        <v>11916</v>
      </c>
      <c r="E684" s="124"/>
      <c r="F684" s="423">
        <v>12716</v>
      </c>
      <c r="G684" s="124"/>
    </row>
    <row r="685" spans="1:7" s="231" customFormat="1" ht="18.75" customHeight="1">
      <c r="A685" s="420" t="s">
        <v>566</v>
      </c>
      <c r="B685" s="30">
        <v>5342</v>
      </c>
      <c r="C685" s="30">
        <v>8904</v>
      </c>
      <c r="D685" s="30">
        <f>D686</f>
        <v>8904</v>
      </c>
      <c r="E685" s="124">
        <f aca="true" t="shared" si="28" ref="E685:E690">D685/C685*100</f>
        <v>100</v>
      </c>
      <c r="F685" s="421">
        <f>F686</f>
        <v>6786</v>
      </c>
      <c r="G685" s="124">
        <f aca="true" t="shared" si="29" ref="G685:G690">ROUND((D685-F685)/F685*100,2)</f>
        <v>31.21</v>
      </c>
    </row>
    <row r="686" spans="1:7" ht="18.75" customHeight="1">
      <c r="A686" s="422" t="s">
        <v>567</v>
      </c>
      <c r="B686" s="37"/>
      <c r="C686" s="37"/>
      <c r="D686" s="37">
        <v>8904</v>
      </c>
      <c r="E686" s="124"/>
      <c r="F686" s="423">
        <v>6786</v>
      </c>
      <c r="G686" s="124"/>
    </row>
    <row r="687" spans="1:7" s="231" customFormat="1" ht="18.75" customHeight="1">
      <c r="A687" s="420" t="s">
        <v>568</v>
      </c>
      <c r="B687" s="30">
        <v>5894</v>
      </c>
      <c r="C687" s="30">
        <v>187253</v>
      </c>
      <c r="D687" s="30">
        <f>SUM(D688:D689)</f>
        <v>187253</v>
      </c>
      <c r="E687" s="124">
        <f t="shared" si="28"/>
        <v>100</v>
      </c>
      <c r="F687" s="30">
        <f>SUM(F688:F689)</f>
        <v>129699</v>
      </c>
      <c r="G687" s="124">
        <f t="shared" si="29"/>
        <v>44.38</v>
      </c>
    </row>
    <row r="688" spans="1:7" ht="18.75" customHeight="1">
      <c r="A688" s="422" t="s">
        <v>569</v>
      </c>
      <c r="B688" s="37"/>
      <c r="C688" s="37"/>
      <c r="D688" s="37">
        <v>81081</v>
      </c>
      <c r="E688" s="124"/>
      <c r="F688" s="37">
        <v>60171</v>
      </c>
      <c r="G688" s="124"/>
    </row>
    <row r="689" spans="1:7" ht="18.75" customHeight="1">
      <c r="A689" s="422" t="s">
        <v>570</v>
      </c>
      <c r="B689" s="37"/>
      <c r="C689" s="37"/>
      <c r="D689" s="37">
        <v>106172</v>
      </c>
      <c r="E689" s="124"/>
      <c r="F689" s="423">
        <v>69528</v>
      </c>
      <c r="G689" s="124"/>
    </row>
    <row r="690" spans="1:7" s="231" customFormat="1" ht="18.75" customHeight="1">
      <c r="A690" s="420" t="s">
        <v>571</v>
      </c>
      <c r="B690" s="30">
        <v>11866</v>
      </c>
      <c r="C690" s="30">
        <v>22343</v>
      </c>
      <c r="D690" s="30">
        <f aca="true" t="shared" si="30" ref="D690:D694">D691</f>
        <v>21995</v>
      </c>
      <c r="E690" s="124">
        <f t="shared" si="28"/>
        <v>98.44246520162915</v>
      </c>
      <c r="F690" s="421">
        <f aca="true" t="shared" si="31" ref="F690:F694">F691</f>
        <v>17163</v>
      </c>
      <c r="G690" s="124">
        <f t="shared" si="29"/>
        <v>28.15</v>
      </c>
    </row>
    <row r="691" spans="1:7" ht="18.75" customHeight="1">
      <c r="A691" s="422" t="s">
        <v>572</v>
      </c>
      <c r="B691" s="37"/>
      <c r="C691" s="37"/>
      <c r="D691" s="37">
        <v>21995</v>
      </c>
      <c r="E691" s="124"/>
      <c r="F691" s="423">
        <v>17163</v>
      </c>
      <c r="G691" s="124"/>
    </row>
    <row r="692" spans="1:7" s="231" customFormat="1" ht="18.75" customHeight="1">
      <c r="A692" s="420" t="s">
        <v>573</v>
      </c>
      <c r="B692" s="30">
        <v>868</v>
      </c>
      <c r="C692" s="30">
        <v>1126</v>
      </c>
      <c r="D692" s="30">
        <f t="shared" si="30"/>
        <v>1126</v>
      </c>
      <c r="E692" s="124">
        <f aca="true" t="shared" si="32" ref="E692:E697">D692/C692*100</f>
        <v>100</v>
      </c>
      <c r="F692" s="421">
        <f t="shared" si="31"/>
        <v>1462</v>
      </c>
      <c r="G692" s="124">
        <f aca="true" t="shared" si="33" ref="G692:G697">ROUND((D692-F692)/F692*100,2)</f>
        <v>-22.98</v>
      </c>
    </row>
    <row r="693" spans="1:7" ht="18.75" customHeight="1">
      <c r="A693" s="422" t="s">
        <v>574</v>
      </c>
      <c r="B693" s="37"/>
      <c r="C693" s="37"/>
      <c r="D693" s="37">
        <v>1126</v>
      </c>
      <c r="E693" s="124"/>
      <c r="F693" s="423">
        <v>1462</v>
      </c>
      <c r="G693" s="124"/>
    </row>
    <row r="694" spans="1:7" s="231" customFormat="1" ht="18.75" customHeight="1">
      <c r="A694" s="420" t="s">
        <v>575</v>
      </c>
      <c r="B694" s="30">
        <v>4373</v>
      </c>
      <c r="C694" s="30">
        <v>147740</v>
      </c>
      <c r="D694" s="30">
        <f t="shared" si="30"/>
        <v>147740</v>
      </c>
      <c r="E694" s="124">
        <f t="shared" si="32"/>
        <v>100</v>
      </c>
      <c r="F694" s="30">
        <f t="shared" si="31"/>
        <v>124090</v>
      </c>
      <c r="G694" s="124">
        <f t="shared" si="33"/>
        <v>19.06</v>
      </c>
    </row>
    <row r="695" spans="1:7" ht="18.75" customHeight="1">
      <c r="A695" s="422" t="s">
        <v>576</v>
      </c>
      <c r="B695" s="37"/>
      <c r="C695" s="37"/>
      <c r="D695" s="37">
        <v>147740</v>
      </c>
      <c r="E695" s="124"/>
      <c r="F695" s="37">
        <v>124090</v>
      </c>
      <c r="G695" s="124"/>
    </row>
    <row r="696" spans="1:7" s="231" customFormat="1" ht="18.75" customHeight="1">
      <c r="A696" s="420" t="s">
        <v>577</v>
      </c>
      <c r="B696" s="30">
        <f aca="true" t="shared" si="34" ref="B696:F696">SUM(B697,B721,B747,B773,B774,B785,B791,B797,B804,B805)</f>
        <v>249227</v>
      </c>
      <c r="C696" s="30">
        <f t="shared" si="34"/>
        <v>483282</v>
      </c>
      <c r="D696" s="30">
        <f t="shared" si="34"/>
        <v>480083</v>
      </c>
      <c r="E696" s="124">
        <f t="shared" si="32"/>
        <v>99.33806762925165</v>
      </c>
      <c r="F696" s="30">
        <f t="shared" si="34"/>
        <v>613886</v>
      </c>
      <c r="G696" s="124">
        <f t="shared" si="33"/>
        <v>-21.8</v>
      </c>
    </row>
    <row r="697" spans="1:7" s="231" customFormat="1" ht="18.75" customHeight="1">
      <c r="A697" s="420" t="s">
        <v>578</v>
      </c>
      <c r="B697" s="30">
        <v>53660</v>
      </c>
      <c r="C697" s="30">
        <v>135970</v>
      </c>
      <c r="D697" s="30">
        <f>SUM(D698:D720)</f>
        <v>135970</v>
      </c>
      <c r="E697" s="124">
        <f t="shared" si="32"/>
        <v>100</v>
      </c>
      <c r="F697" s="30">
        <f>SUM(F698:F720)</f>
        <v>93597</v>
      </c>
      <c r="G697" s="124">
        <f t="shared" si="33"/>
        <v>45.27</v>
      </c>
    </row>
    <row r="698" spans="1:7" ht="18.75" customHeight="1">
      <c r="A698" s="422" t="s">
        <v>53</v>
      </c>
      <c r="B698" s="37"/>
      <c r="C698" s="37"/>
      <c r="D698" s="37">
        <v>7014</v>
      </c>
      <c r="E698" s="124"/>
      <c r="F698" s="423">
        <v>5861</v>
      </c>
      <c r="G698" s="124"/>
    </row>
    <row r="699" spans="1:7" ht="18.75" customHeight="1">
      <c r="A699" s="422" t="s">
        <v>54</v>
      </c>
      <c r="B699" s="37"/>
      <c r="C699" s="37"/>
      <c r="D699" s="37">
        <v>612</v>
      </c>
      <c r="E699" s="124"/>
      <c r="F699" s="423">
        <v>1054</v>
      </c>
      <c r="G699" s="124"/>
    </row>
    <row r="700" spans="1:7" ht="18.75" customHeight="1">
      <c r="A700" s="422" t="s">
        <v>55</v>
      </c>
      <c r="B700" s="37"/>
      <c r="C700" s="37"/>
      <c r="D700" s="37">
        <v>8</v>
      </c>
      <c r="E700" s="124"/>
      <c r="F700" s="423">
        <v>52</v>
      </c>
      <c r="G700" s="124"/>
    </row>
    <row r="701" spans="1:7" ht="18.75" customHeight="1">
      <c r="A701" s="422" t="s">
        <v>62</v>
      </c>
      <c r="B701" s="37"/>
      <c r="C701" s="37"/>
      <c r="D701" s="37">
        <v>19757</v>
      </c>
      <c r="E701" s="124"/>
      <c r="F701" s="423">
        <v>20774</v>
      </c>
      <c r="G701" s="124"/>
    </row>
    <row r="702" spans="1:7" ht="18.75" customHeight="1">
      <c r="A702" s="422" t="s">
        <v>579</v>
      </c>
      <c r="B702" s="37"/>
      <c r="C702" s="37"/>
      <c r="D702" s="37">
        <v>1709</v>
      </c>
      <c r="E702" s="124"/>
      <c r="F702" s="423">
        <v>2074</v>
      </c>
      <c r="G702" s="124"/>
    </row>
    <row r="703" spans="1:7" ht="18.75" customHeight="1">
      <c r="A703" s="422" t="s">
        <v>580</v>
      </c>
      <c r="B703" s="37"/>
      <c r="C703" s="37"/>
      <c r="D703" s="37">
        <v>4512</v>
      </c>
      <c r="E703" s="124"/>
      <c r="F703" s="423">
        <v>1974</v>
      </c>
      <c r="G703" s="124"/>
    </row>
    <row r="704" spans="1:7" ht="18.75" customHeight="1">
      <c r="A704" s="422" t="s">
        <v>581</v>
      </c>
      <c r="B704" s="37"/>
      <c r="C704" s="37"/>
      <c r="D704" s="37">
        <v>236</v>
      </c>
      <c r="E704" s="124"/>
      <c r="F704" s="423">
        <v>449</v>
      </c>
      <c r="G704" s="124"/>
    </row>
    <row r="705" spans="1:7" ht="18.75" customHeight="1">
      <c r="A705" s="422" t="s">
        <v>582</v>
      </c>
      <c r="B705" s="37"/>
      <c r="C705" s="37"/>
      <c r="D705" s="37">
        <v>588</v>
      </c>
      <c r="E705" s="124"/>
      <c r="F705" s="423">
        <v>609</v>
      </c>
      <c r="G705" s="124"/>
    </row>
    <row r="706" spans="1:7" ht="18.75" customHeight="1">
      <c r="A706" s="422" t="s">
        <v>583</v>
      </c>
      <c r="B706" s="37"/>
      <c r="C706" s="37"/>
      <c r="D706" s="37">
        <v>3</v>
      </c>
      <c r="E706" s="124"/>
      <c r="F706" s="423">
        <v>17</v>
      </c>
      <c r="G706" s="124"/>
    </row>
    <row r="707" spans="1:7" ht="18.75" customHeight="1">
      <c r="A707" s="422" t="s">
        <v>584</v>
      </c>
      <c r="B707" s="37"/>
      <c r="C707" s="37"/>
      <c r="D707" s="37">
        <v>214</v>
      </c>
      <c r="E707" s="124"/>
      <c r="F707" s="423">
        <v>242</v>
      </c>
      <c r="G707" s="124"/>
    </row>
    <row r="708" spans="1:7" ht="18.75" customHeight="1">
      <c r="A708" s="422" t="s">
        <v>585</v>
      </c>
      <c r="B708" s="37"/>
      <c r="C708" s="37"/>
      <c r="D708" s="37">
        <v>164</v>
      </c>
      <c r="E708" s="124"/>
      <c r="F708" s="423">
        <v>38</v>
      </c>
      <c r="G708" s="124"/>
    </row>
    <row r="709" spans="1:7" ht="18.75" customHeight="1">
      <c r="A709" s="422" t="s">
        <v>586</v>
      </c>
      <c r="B709" s="37"/>
      <c r="C709" s="37"/>
      <c r="D709" s="37">
        <v>857</v>
      </c>
      <c r="E709" s="124"/>
      <c r="F709" s="423">
        <v>738</v>
      </c>
      <c r="G709" s="124"/>
    </row>
    <row r="710" spans="1:7" ht="18.75" customHeight="1">
      <c r="A710" s="422" t="s">
        <v>587</v>
      </c>
      <c r="B710" s="37"/>
      <c r="C710" s="37"/>
      <c r="D710" s="37"/>
      <c r="E710" s="124"/>
      <c r="F710" s="423"/>
      <c r="G710" s="124"/>
    </row>
    <row r="711" spans="1:7" ht="18.75" customHeight="1">
      <c r="A711" s="422" t="s">
        <v>588</v>
      </c>
      <c r="B711" s="37"/>
      <c r="C711" s="37"/>
      <c r="D711" s="37"/>
      <c r="E711" s="124"/>
      <c r="F711" s="423"/>
      <c r="G711" s="124"/>
    </row>
    <row r="712" spans="1:7" ht="18.75" customHeight="1">
      <c r="A712" s="422" t="s">
        <v>589</v>
      </c>
      <c r="B712" s="37"/>
      <c r="C712" s="37"/>
      <c r="D712" s="37">
        <v>7535</v>
      </c>
      <c r="E712" s="124"/>
      <c r="F712" s="423">
        <v>24883</v>
      </c>
      <c r="G712" s="124"/>
    </row>
    <row r="713" spans="1:7" ht="18.75" customHeight="1">
      <c r="A713" s="422" t="s">
        <v>590</v>
      </c>
      <c r="B713" s="37"/>
      <c r="C713" s="37"/>
      <c r="D713" s="37">
        <v>1361</v>
      </c>
      <c r="E713" s="124"/>
      <c r="F713" s="423">
        <v>1518</v>
      </c>
      <c r="G713" s="124"/>
    </row>
    <row r="714" spans="1:7" ht="18.75" customHeight="1">
      <c r="A714" s="422" t="s">
        <v>591</v>
      </c>
      <c r="B714" s="37"/>
      <c r="C714" s="37"/>
      <c r="D714" s="37">
        <v>28</v>
      </c>
      <c r="E714" s="124"/>
      <c r="F714" s="423">
        <v>553</v>
      </c>
      <c r="G714" s="124"/>
    </row>
    <row r="715" spans="1:7" ht="18.75" customHeight="1">
      <c r="A715" s="422" t="s">
        <v>592</v>
      </c>
      <c r="B715" s="37"/>
      <c r="C715" s="37"/>
      <c r="D715" s="37">
        <v>22285</v>
      </c>
      <c r="E715" s="124"/>
      <c r="F715" s="423">
        <v>13</v>
      </c>
      <c r="G715" s="124"/>
    </row>
    <row r="716" spans="1:7" ht="18.75" customHeight="1">
      <c r="A716" s="422" t="s">
        <v>593</v>
      </c>
      <c r="B716" s="37"/>
      <c r="C716" s="37"/>
      <c r="D716" s="37">
        <v>5484</v>
      </c>
      <c r="E716" s="124"/>
      <c r="F716" s="423">
        <v>114</v>
      </c>
      <c r="G716" s="124"/>
    </row>
    <row r="717" spans="1:7" ht="18.75" customHeight="1">
      <c r="A717" s="422" t="s">
        <v>594</v>
      </c>
      <c r="B717" s="37"/>
      <c r="C717" s="37"/>
      <c r="D717" s="37">
        <v>7507</v>
      </c>
      <c r="E717" s="124"/>
      <c r="F717" s="423">
        <v>6789</v>
      </c>
      <c r="G717" s="124"/>
    </row>
    <row r="718" spans="1:7" ht="18.75" customHeight="1">
      <c r="A718" s="422" t="s">
        <v>595</v>
      </c>
      <c r="B718" s="37"/>
      <c r="C718" s="37"/>
      <c r="D718" s="37">
        <v>323</v>
      </c>
      <c r="E718" s="124"/>
      <c r="F718" s="423">
        <v>97</v>
      </c>
      <c r="G718" s="124"/>
    </row>
    <row r="719" spans="1:7" ht="18.75" customHeight="1">
      <c r="A719" s="422" t="s">
        <v>596</v>
      </c>
      <c r="B719" s="37"/>
      <c r="C719" s="37"/>
      <c r="D719" s="37">
        <v>89</v>
      </c>
      <c r="E719" s="124"/>
      <c r="F719" s="423">
        <v>192</v>
      </c>
      <c r="G719" s="124"/>
    </row>
    <row r="720" spans="1:7" ht="18.75" customHeight="1">
      <c r="A720" s="422" t="s">
        <v>597</v>
      </c>
      <c r="B720" s="37"/>
      <c r="C720" s="37"/>
      <c r="D720" s="37">
        <v>55684</v>
      </c>
      <c r="E720" s="124"/>
      <c r="F720" s="423">
        <v>25556</v>
      </c>
      <c r="G720" s="124"/>
    </row>
    <row r="721" spans="1:7" s="231" customFormat="1" ht="18.75" customHeight="1">
      <c r="A721" s="420" t="s">
        <v>598</v>
      </c>
      <c r="B721" s="30">
        <v>21471</v>
      </c>
      <c r="C721" s="30">
        <v>30047</v>
      </c>
      <c r="D721" s="30">
        <f>SUM(D722:D746)</f>
        <v>30047</v>
      </c>
      <c r="E721" s="124">
        <f>D721/C721*100</f>
        <v>100</v>
      </c>
      <c r="F721" s="30">
        <f>SUM(F722:F746)</f>
        <v>30861</v>
      </c>
      <c r="G721" s="124">
        <f>ROUND((D721-F721)/F721*100,2)</f>
        <v>-2.64</v>
      </c>
    </row>
    <row r="722" spans="1:7" ht="18.75" customHeight="1">
      <c r="A722" s="422" t="s">
        <v>53</v>
      </c>
      <c r="B722" s="37"/>
      <c r="C722" s="37"/>
      <c r="D722" s="37">
        <v>2254</v>
      </c>
      <c r="E722" s="124"/>
      <c r="F722" s="423">
        <v>2412</v>
      </c>
      <c r="G722" s="124"/>
    </row>
    <row r="723" spans="1:7" ht="18.75" customHeight="1">
      <c r="A723" s="422" t="s">
        <v>54</v>
      </c>
      <c r="B723" s="37"/>
      <c r="C723" s="37"/>
      <c r="D723" s="37">
        <v>233</v>
      </c>
      <c r="E723" s="124"/>
      <c r="F723" s="423">
        <v>349</v>
      </c>
      <c r="G723" s="124"/>
    </row>
    <row r="724" spans="1:7" ht="18.75" customHeight="1">
      <c r="A724" s="422" t="s">
        <v>55</v>
      </c>
      <c r="B724" s="37"/>
      <c r="C724" s="37"/>
      <c r="D724" s="37"/>
      <c r="E724" s="124"/>
      <c r="F724" s="423"/>
      <c r="G724" s="124"/>
    </row>
    <row r="725" spans="1:7" ht="18.75" customHeight="1">
      <c r="A725" s="422" t="s">
        <v>599</v>
      </c>
      <c r="B725" s="37"/>
      <c r="C725" s="37"/>
      <c r="D725" s="37">
        <v>10172</v>
      </c>
      <c r="E725" s="124"/>
      <c r="F725" s="423">
        <v>11491</v>
      </c>
      <c r="G725" s="124"/>
    </row>
    <row r="726" spans="1:7" ht="18.75" customHeight="1">
      <c r="A726" s="422" t="s">
        <v>600</v>
      </c>
      <c r="B726" s="37"/>
      <c r="C726" s="37"/>
      <c r="D726" s="37">
        <v>4987</v>
      </c>
      <c r="E726" s="124"/>
      <c r="F726" s="423">
        <v>4034</v>
      </c>
      <c r="G726" s="124"/>
    </row>
    <row r="727" spans="1:7" ht="18.75" customHeight="1">
      <c r="A727" s="422" t="s">
        <v>601</v>
      </c>
      <c r="B727" s="37"/>
      <c r="C727" s="37"/>
      <c r="D727" s="37">
        <v>80</v>
      </c>
      <c r="E727" s="124"/>
      <c r="F727" s="423">
        <v>115</v>
      </c>
      <c r="G727" s="124"/>
    </row>
    <row r="728" spans="1:7" ht="18.75" customHeight="1">
      <c r="A728" s="422" t="s">
        <v>602</v>
      </c>
      <c r="B728" s="37"/>
      <c r="C728" s="37"/>
      <c r="D728" s="37">
        <v>3093</v>
      </c>
      <c r="E728" s="124"/>
      <c r="F728" s="423">
        <v>1852</v>
      </c>
      <c r="G728" s="124"/>
    </row>
    <row r="729" spans="1:7" ht="18.75" customHeight="1">
      <c r="A729" s="422" t="s">
        <v>603</v>
      </c>
      <c r="B729" s="37"/>
      <c r="C729" s="37"/>
      <c r="D729" s="37">
        <v>6104</v>
      </c>
      <c r="E729" s="124"/>
      <c r="F729" s="423">
        <v>4703</v>
      </c>
      <c r="G729" s="124"/>
    </row>
    <row r="730" spans="1:7" ht="18.75" customHeight="1">
      <c r="A730" s="422" t="s">
        <v>604</v>
      </c>
      <c r="B730" s="37"/>
      <c r="C730" s="37"/>
      <c r="D730" s="37">
        <v>225</v>
      </c>
      <c r="E730" s="124"/>
      <c r="F730" s="429">
        <v>55</v>
      </c>
      <c r="G730" s="124"/>
    </row>
    <row r="731" spans="1:7" ht="18.75" customHeight="1">
      <c r="A731" s="422" t="s">
        <v>605</v>
      </c>
      <c r="B731" s="37"/>
      <c r="C731" s="37"/>
      <c r="D731" s="37">
        <v>100</v>
      </c>
      <c r="E731" s="124"/>
      <c r="F731" s="423">
        <v>12</v>
      </c>
      <c r="G731" s="124"/>
    </row>
    <row r="732" spans="1:7" ht="18.75" customHeight="1">
      <c r="A732" s="422" t="s">
        <v>606</v>
      </c>
      <c r="B732" s="37"/>
      <c r="C732" s="37"/>
      <c r="D732" s="37"/>
      <c r="E732" s="124"/>
      <c r="F732" s="423">
        <v>300</v>
      </c>
      <c r="G732" s="124"/>
    </row>
    <row r="733" spans="1:7" ht="18.75" customHeight="1">
      <c r="A733" s="422" t="s">
        <v>607</v>
      </c>
      <c r="B733" s="37"/>
      <c r="C733" s="37"/>
      <c r="D733" s="37">
        <v>1013</v>
      </c>
      <c r="E733" s="124"/>
      <c r="F733" s="423">
        <v>1138</v>
      </c>
      <c r="G733" s="124"/>
    </row>
    <row r="734" spans="1:7" ht="18.75" customHeight="1">
      <c r="A734" s="422" t="s">
        <v>608</v>
      </c>
      <c r="B734" s="37"/>
      <c r="C734" s="37"/>
      <c r="D734" s="37"/>
      <c r="E734" s="124"/>
      <c r="F734" s="423">
        <v>69</v>
      </c>
      <c r="G734" s="124"/>
    </row>
    <row r="735" spans="1:7" ht="18.75" customHeight="1">
      <c r="A735" s="422" t="s">
        <v>609</v>
      </c>
      <c r="B735" s="37"/>
      <c r="C735" s="37"/>
      <c r="D735" s="37"/>
      <c r="E735" s="124"/>
      <c r="F735" s="423"/>
      <c r="G735" s="124"/>
    </row>
    <row r="736" spans="1:7" ht="18.75" customHeight="1">
      <c r="A736" s="422" t="s">
        <v>610</v>
      </c>
      <c r="B736" s="37"/>
      <c r="C736" s="37"/>
      <c r="D736" s="37"/>
      <c r="E736" s="124"/>
      <c r="F736" s="423"/>
      <c r="G736" s="124"/>
    </row>
    <row r="737" spans="1:7" ht="18.75" customHeight="1">
      <c r="A737" s="422" t="s">
        <v>611</v>
      </c>
      <c r="B737" s="37"/>
      <c r="C737" s="37"/>
      <c r="D737" s="37">
        <v>5</v>
      </c>
      <c r="E737" s="124"/>
      <c r="F737" s="423">
        <v>909</v>
      </c>
      <c r="G737" s="124"/>
    </row>
    <row r="738" spans="1:7" ht="18.75" customHeight="1">
      <c r="A738" s="422" t="s">
        <v>612</v>
      </c>
      <c r="B738" s="37"/>
      <c r="C738" s="37"/>
      <c r="D738" s="37"/>
      <c r="E738" s="124"/>
      <c r="F738" s="423"/>
      <c r="G738" s="124"/>
    </row>
    <row r="739" spans="1:7" ht="18.75" customHeight="1">
      <c r="A739" s="422" t="s">
        <v>613</v>
      </c>
      <c r="B739" s="37"/>
      <c r="C739" s="37"/>
      <c r="D739" s="37">
        <v>25</v>
      </c>
      <c r="E739" s="124"/>
      <c r="F739" s="423"/>
      <c r="G739" s="124"/>
    </row>
    <row r="740" spans="1:7" ht="18.75" customHeight="1">
      <c r="A740" s="422" t="s">
        <v>614</v>
      </c>
      <c r="B740" s="37"/>
      <c r="C740" s="37"/>
      <c r="D740" s="37"/>
      <c r="E740" s="124"/>
      <c r="F740" s="423"/>
      <c r="G740" s="124"/>
    </row>
    <row r="741" spans="1:7" ht="18.75" customHeight="1">
      <c r="A741" s="422" t="s">
        <v>615</v>
      </c>
      <c r="B741" s="37"/>
      <c r="C741" s="37"/>
      <c r="D741" s="37"/>
      <c r="E741" s="124"/>
      <c r="F741" s="423"/>
      <c r="G741" s="124"/>
    </row>
    <row r="742" spans="1:7" ht="18.75" customHeight="1">
      <c r="A742" s="422" t="s">
        <v>616</v>
      </c>
      <c r="B742" s="37"/>
      <c r="C742" s="37"/>
      <c r="D742" s="37">
        <v>499</v>
      </c>
      <c r="E742" s="124"/>
      <c r="F742" s="423">
        <v>373</v>
      </c>
      <c r="G742" s="124"/>
    </row>
    <row r="743" spans="1:7" ht="18.75" customHeight="1">
      <c r="A743" s="422" t="s">
        <v>617</v>
      </c>
      <c r="B743" s="37"/>
      <c r="C743" s="37"/>
      <c r="D743" s="37"/>
      <c r="E743" s="124"/>
      <c r="F743" s="423"/>
      <c r="G743" s="124"/>
    </row>
    <row r="744" spans="1:7" ht="18.75" customHeight="1">
      <c r="A744" s="422" t="s">
        <v>618</v>
      </c>
      <c r="B744" s="37"/>
      <c r="C744" s="37"/>
      <c r="D744" s="37"/>
      <c r="E744" s="124"/>
      <c r="F744" s="423"/>
      <c r="G744" s="124"/>
    </row>
    <row r="745" spans="1:7" ht="18.75" customHeight="1">
      <c r="A745" s="422" t="s">
        <v>619</v>
      </c>
      <c r="B745" s="37"/>
      <c r="C745" s="37"/>
      <c r="D745" s="37">
        <v>15</v>
      </c>
      <c r="E745" s="124"/>
      <c r="F745" s="423"/>
      <c r="G745" s="124"/>
    </row>
    <row r="746" spans="1:7" ht="18.75" customHeight="1">
      <c r="A746" s="422" t="s">
        <v>620</v>
      </c>
      <c r="B746" s="37"/>
      <c r="C746" s="37"/>
      <c r="D746" s="37">
        <v>1242</v>
      </c>
      <c r="E746" s="124"/>
      <c r="F746" s="423">
        <v>3049</v>
      </c>
      <c r="G746" s="124"/>
    </row>
    <row r="747" spans="1:7" s="231" customFormat="1" ht="18.75" customHeight="1">
      <c r="A747" s="420" t="s">
        <v>621</v>
      </c>
      <c r="B747" s="30">
        <v>20141</v>
      </c>
      <c r="C747" s="30">
        <v>80858</v>
      </c>
      <c r="D747" s="30">
        <f>SUM(D748:D772)</f>
        <v>79833</v>
      </c>
      <c r="E747" s="124">
        <f>D747/C747*100</f>
        <v>98.7323455935096</v>
      </c>
      <c r="F747" s="30">
        <f>SUM(F748:F772)</f>
        <v>97920</v>
      </c>
      <c r="G747" s="124">
        <f>ROUND((D747-F747)/F747*100,2)</f>
        <v>-18.47</v>
      </c>
    </row>
    <row r="748" spans="1:7" ht="18.75" customHeight="1">
      <c r="A748" s="422" t="s">
        <v>53</v>
      </c>
      <c r="B748" s="37"/>
      <c r="C748" s="37"/>
      <c r="D748" s="37">
        <v>2224</v>
      </c>
      <c r="E748" s="124"/>
      <c r="F748" s="423">
        <v>2057</v>
      </c>
      <c r="G748" s="124"/>
    </row>
    <row r="749" spans="1:7" ht="18.75" customHeight="1">
      <c r="A749" s="422" t="s">
        <v>54</v>
      </c>
      <c r="B749" s="37"/>
      <c r="C749" s="37"/>
      <c r="D749" s="37">
        <v>221</v>
      </c>
      <c r="E749" s="124"/>
      <c r="F749" s="423">
        <v>424</v>
      </c>
      <c r="G749" s="124"/>
    </row>
    <row r="750" spans="1:7" ht="18.75" customHeight="1">
      <c r="A750" s="422" t="s">
        <v>55</v>
      </c>
      <c r="B750" s="37"/>
      <c r="C750" s="37"/>
      <c r="D750" s="37">
        <v>3</v>
      </c>
      <c r="E750" s="124"/>
      <c r="F750" s="423">
        <v>66</v>
      </c>
      <c r="G750" s="124"/>
    </row>
    <row r="751" spans="1:7" ht="18.75" customHeight="1">
      <c r="A751" s="422" t="s">
        <v>622</v>
      </c>
      <c r="B751" s="37"/>
      <c r="C751" s="37"/>
      <c r="D751" s="37">
        <v>1284</v>
      </c>
      <c r="E751" s="124"/>
      <c r="F751" s="423">
        <v>1402</v>
      </c>
      <c r="G751" s="124"/>
    </row>
    <row r="752" spans="1:7" ht="18.75" customHeight="1">
      <c r="A752" s="422" t="s">
        <v>623</v>
      </c>
      <c r="B752" s="37"/>
      <c r="C752" s="37"/>
      <c r="D752" s="37">
        <v>30894</v>
      </c>
      <c r="E752" s="124"/>
      <c r="F752" s="423">
        <v>55602</v>
      </c>
      <c r="G752" s="124"/>
    </row>
    <row r="753" spans="1:7" ht="18.75" customHeight="1">
      <c r="A753" s="422" t="s">
        <v>624</v>
      </c>
      <c r="B753" s="37"/>
      <c r="C753" s="37"/>
      <c r="D753" s="37">
        <v>999</v>
      </c>
      <c r="E753" s="124"/>
      <c r="F753" s="423">
        <v>830</v>
      </c>
      <c r="G753" s="124"/>
    </row>
    <row r="754" spans="1:7" ht="18.75" customHeight="1">
      <c r="A754" s="422" t="s">
        <v>625</v>
      </c>
      <c r="B754" s="37"/>
      <c r="C754" s="37"/>
      <c r="D754" s="37"/>
      <c r="E754" s="124"/>
      <c r="F754" s="423"/>
      <c r="G754" s="124"/>
    </row>
    <row r="755" spans="1:7" ht="18.75" customHeight="1">
      <c r="A755" s="422" t="s">
        <v>626</v>
      </c>
      <c r="B755" s="37"/>
      <c r="C755" s="37"/>
      <c r="D755" s="37">
        <v>392</v>
      </c>
      <c r="E755" s="124"/>
      <c r="F755" s="423">
        <v>23</v>
      </c>
      <c r="G755" s="124"/>
    </row>
    <row r="756" spans="1:7" ht="18.75" customHeight="1">
      <c r="A756" s="422" t="s">
        <v>627</v>
      </c>
      <c r="B756" s="37"/>
      <c r="C756" s="37"/>
      <c r="D756" s="37">
        <v>290</v>
      </c>
      <c r="E756" s="124"/>
      <c r="F756" s="423">
        <v>337</v>
      </c>
      <c r="G756" s="124"/>
    </row>
    <row r="757" spans="1:7" ht="18.75" customHeight="1">
      <c r="A757" s="422" t="s">
        <v>628</v>
      </c>
      <c r="B757" s="37"/>
      <c r="C757" s="37"/>
      <c r="D757" s="37">
        <v>396</v>
      </c>
      <c r="E757" s="124"/>
      <c r="F757" s="423">
        <v>446</v>
      </c>
      <c r="G757" s="124"/>
    </row>
    <row r="758" spans="1:7" ht="18.75" customHeight="1">
      <c r="A758" s="422" t="s">
        <v>629</v>
      </c>
      <c r="B758" s="37"/>
      <c r="C758" s="37"/>
      <c r="D758" s="37">
        <v>787</v>
      </c>
      <c r="E758" s="124"/>
      <c r="F758" s="423">
        <v>388</v>
      </c>
      <c r="G758" s="124"/>
    </row>
    <row r="759" spans="1:7" ht="18.75" customHeight="1">
      <c r="A759" s="422" t="s">
        <v>630</v>
      </c>
      <c r="B759" s="37"/>
      <c r="C759" s="37"/>
      <c r="D759" s="37">
        <v>50</v>
      </c>
      <c r="E759" s="124"/>
      <c r="F759" s="423">
        <v>30</v>
      </c>
      <c r="G759" s="124"/>
    </row>
    <row r="760" spans="1:7" ht="18.75" customHeight="1">
      <c r="A760" s="422" t="s">
        <v>631</v>
      </c>
      <c r="B760" s="37"/>
      <c r="C760" s="37"/>
      <c r="D760" s="37">
        <v>126</v>
      </c>
      <c r="E760" s="124"/>
      <c r="F760" s="423">
        <v>82</v>
      </c>
      <c r="G760" s="124"/>
    </row>
    <row r="761" spans="1:7" ht="18.75" customHeight="1">
      <c r="A761" s="422" t="s">
        <v>632</v>
      </c>
      <c r="B761" s="37"/>
      <c r="C761" s="37"/>
      <c r="D761" s="37">
        <v>741</v>
      </c>
      <c r="E761" s="124"/>
      <c r="F761" s="423">
        <v>735</v>
      </c>
      <c r="G761" s="124"/>
    </row>
    <row r="762" spans="1:7" ht="18.75" customHeight="1">
      <c r="A762" s="422" t="s">
        <v>633</v>
      </c>
      <c r="B762" s="37"/>
      <c r="C762" s="37"/>
      <c r="D762" s="37">
        <v>63</v>
      </c>
      <c r="E762" s="124"/>
      <c r="F762" s="423">
        <v>100</v>
      </c>
      <c r="G762" s="124"/>
    </row>
    <row r="763" spans="1:7" ht="18.75" customHeight="1">
      <c r="A763" s="422" t="s">
        <v>634</v>
      </c>
      <c r="B763" s="37"/>
      <c r="C763" s="37"/>
      <c r="D763" s="37">
        <v>2273</v>
      </c>
      <c r="E763" s="124"/>
      <c r="F763" s="423">
        <v>904</v>
      </c>
      <c r="G763" s="124"/>
    </row>
    <row r="764" spans="1:7" ht="18.75" customHeight="1">
      <c r="A764" s="422" t="s">
        <v>635</v>
      </c>
      <c r="B764" s="37"/>
      <c r="C764" s="37"/>
      <c r="D764" s="37">
        <v>1172</v>
      </c>
      <c r="E764" s="124"/>
      <c r="F764" s="423">
        <v>1683</v>
      </c>
      <c r="G764" s="124"/>
    </row>
    <row r="765" spans="1:7" ht="18.75" customHeight="1">
      <c r="A765" s="422" t="s">
        <v>636</v>
      </c>
      <c r="B765" s="37"/>
      <c r="C765" s="37"/>
      <c r="D765" s="37"/>
      <c r="E765" s="124"/>
      <c r="F765" s="423"/>
      <c r="G765" s="124"/>
    </row>
    <row r="766" spans="1:7" ht="18.75" customHeight="1">
      <c r="A766" s="422" t="s">
        <v>637</v>
      </c>
      <c r="B766" s="37"/>
      <c r="C766" s="37"/>
      <c r="D766" s="37">
        <v>79</v>
      </c>
      <c r="E766" s="124"/>
      <c r="F766" s="423">
        <v>5</v>
      </c>
      <c r="G766" s="124"/>
    </row>
    <row r="767" spans="1:7" ht="18.75" customHeight="1">
      <c r="A767" s="422" t="s">
        <v>638</v>
      </c>
      <c r="B767" s="37"/>
      <c r="C767" s="37"/>
      <c r="D767" s="37"/>
      <c r="E767" s="124"/>
      <c r="F767" s="423">
        <v>12</v>
      </c>
      <c r="G767" s="124"/>
    </row>
    <row r="768" spans="1:7" ht="18.75" customHeight="1">
      <c r="A768" s="422" t="s">
        <v>639</v>
      </c>
      <c r="B768" s="37"/>
      <c r="C768" s="37"/>
      <c r="D768" s="37">
        <v>93</v>
      </c>
      <c r="E768" s="124"/>
      <c r="F768" s="423">
        <v>54</v>
      </c>
      <c r="G768" s="124"/>
    </row>
    <row r="769" spans="1:7" ht="21" customHeight="1">
      <c r="A769" s="424" t="s">
        <v>612</v>
      </c>
      <c r="B769" s="37"/>
      <c r="C769" s="37"/>
      <c r="D769" s="37"/>
      <c r="E769" s="124"/>
      <c r="F769" s="423"/>
      <c r="G769" s="124"/>
    </row>
    <row r="770" spans="1:7" ht="18.75" customHeight="1">
      <c r="A770" s="422" t="s">
        <v>640</v>
      </c>
      <c r="B770" s="37"/>
      <c r="C770" s="37"/>
      <c r="D770" s="37"/>
      <c r="E770" s="124"/>
      <c r="F770" s="423"/>
      <c r="G770" s="124"/>
    </row>
    <row r="771" spans="1:7" ht="18.75" customHeight="1">
      <c r="A771" s="422" t="s">
        <v>641</v>
      </c>
      <c r="B771" s="37"/>
      <c r="C771" s="37"/>
      <c r="D771" s="37">
        <v>2765</v>
      </c>
      <c r="E771" s="124"/>
      <c r="F771" s="423">
        <v>8437</v>
      </c>
      <c r="G771" s="124"/>
    </row>
    <row r="772" spans="1:7" ht="18.75" customHeight="1">
      <c r="A772" s="422" t="s">
        <v>642</v>
      </c>
      <c r="B772" s="37"/>
      <c r="C772" s="37"/>
      <c r="D772" s="37">
        <v>34981</v>
      </c>
      <c r="E772" s="124"/>
      <c r="F772" s="423">
        <v>24303</v>
      </c>
      <c r="G772" s="124"/>
    </row>
    <row r="773" spans="1:7" s="231" customFormat="1" ht="18.75" customHeight="1">
      <c r="A773" s="420" t="s">
        <v>643</v>
      </c>
      <c r="B773" s="30"/>
      <c r="C773" s="30"/>
      <c r="D773" s="37"/>
      <c r="E773" s="124"/>
      <c r="F773" s="421">
        <v>0</v>
      </c>
      <c r="G773" s="124"/>
    </row>
    <row r="774" spans="1:7" s="231" customFormat="1" ht="18.75" customHeight="1">
      <c r="A774" s="420" t="s">
        <v>644</v>
      </c>
      <c r="B774" s="30">
        <v>95382</v>
      </c>
      <c r="C774" s="30">
        <v>158363</v>
      </c>
      <c r="D774" s="30">
        <f>SUM(D775:D784)</f>
        <v>158032</v>
      </c>
      <c r="E774" s="124">
        <f>D774/C774*100</f>
        <v>99.79098653094472</v>
      </c>
      <c r="F774" s="30">
        <f>SUM(F775:F784)</f>
        <v>315653</v>
      </c>
      <c r="G774" s="124">
        <f>ROUND((D774-F774)/F774*100,2)</f>
        <v>-49.93</v>
      </c>
    </row>
    <row r="775" spans="1:7" ht="18.75" customHeight="1">
      <c r="A775" s="422" t="s">
        <v>53</v>
      </c>
      <c r="B775" s="37"/>
      <c r="C775" s="37"/>
      <c r="D775" s="37">
        <v>1701</v>
      </c>
      <c r="E775" s="124"/>
      <c r="F775" s="423">
        <v>2407</v>
      </c>
      <c r="G775" s="124"/>
    </row>
    <row r="776" spans="1:7" ht="18.75" customHeight="1">
      <c r="A776" s="422" t="s">
        <v>54</v>
      </c>
      <c r="B776" s="37"/>
      <c r="C776" s="37"/>
      <c r="D776" s="37">
        <v>585</v>
      </c>
      <c r="E776" s="124"/>
      <c r="F776" s="423">
        <v>928</v>
      </c>
      <c r="G776" s="124"/>
    </row>
    <row r="777" spans="1:7" ht="18.75" customHeight="1">
      <c r="A777" s="422" t="s">
        <v>55</v>
      </c>
      <c r="B777" s="37"/>
      <c r="C777" s="37"/>
      <c r="D777" s="37"/>
      <c r="E777" s="124"/>
      <c r="F777" s="423"/>
      <c r="G777" s="124"/>
    </row>
    <row r="778" spans="1:7" ht="18.75" customHeight="1">
      <c r="A778" s="422" t="s">
        <v>645</v>
      </c>
      <c r="B778" s="37"/>
      <c r="C778" s="37"/>
      <c r="D778" s="37">
        <v>43414</v>
      </c>
      <c r="E778" s="124"/>
      <c r="F778" s="423">
        <v>201324</v>
      </c>
      <c r="G778" s="124"/>
    </row>
    <row r="779" spans="1:7" ht="18.75" customHeight="1">
      <c r="A779" s="422" t="s">
        <v>646</v>
      </c>
      <c r="B779" s="37"/>
      <c r="C779" s="37"/>
      <c r="D779" s="37">
        <v>31227</v>
      </c>
      <c r="E779" s="124"/>
      <c r="F779" s="423">
        <v>29095</v>
      </c>
      <c r="G779" s="124"/>
    </row>
    <row r="780" spans="1:7" ht="18.75" customHeight="1">
      <c r="A780" s="422" t="s">
        <v>647</v>
      </c>
      <c r="B780" s="37"/>
      <c r="C780" s="37"/>
      <c r="D780" s="37">
        <v>13485</v>
      </c>
      <c r="E780" s="124"/>
      <c r="F780" s="423">
        <v>13349</v>
      </c>
      <c r="G780" s="124"/>
    </row>
    <row r="781" spans="1:7" ht="18.75" customHeight="1">
      <c r="A781" s="422" t="s">
        <v>648</v>
      </c>
      <c r="B781" s="37"/>
      <c r="C781" s="37"/>
      <c r="D781" s="37">
        <v>14432</v>
      </c>
      <c r="E781" s="124"/>
      <c r="F781" s="423">
        <v>2194</v>
      </c>
      <c r="G781" s="124"/>
    </row>
    <row r="782" spans="1:7" ht="18.75" customHeight="1">
      <c r="A782" s="422" t="s">
        <v>649</v>
      </c>
      <c r="B782" s="37"/>
      <c r="C782" s="37"/>
      <c r="D782" s="37"/>
      <c r="E782" s="124"/>
      <c r="F782" s="423"/>
      <c r="G782" s="124"/>
    </row>
    <row r="783" spans="1:7" ht="18.75" customHeight="1">
      <c r="A783" s="422" t="s">
        <v>650</v>
      </c>
      <c r="B783" s="37"/>
      <c r="C783" s="37"/>
      <c r="D783" s="37">
        <v>466</v>
      </c>
      <c r="E783" s="124"/>
      <c r="F783" s="423">
        <v>404</v>
      </c>
      <c r="G783" s="124"/>
    </row>
    <row r="784" spans="1:7" ht="18.75" customHeight="1">
      <c r="A784" s="422" t="s">
        <v>651</v>
      </c>
      <c r="B784" s="37"/>
      <c r="C784" s="37"/>
      <c r="D784" s="37">
        <v>52722</v>
      </c>
      <c r="E784" s="124"/>
      <c r="F784" s="423">
        <v>65952</v>
      </c>
      <c r="G784" s="124"/>
    </row>
    <row r="785" spans="1:7" s="231" customFormat="1" ht="18.75" customHeight="1">
      <c r="A785" s="420" t="s">
        <v>652</v>
      </c>
      <c r="B785" s="30">
        <v>7181</v>
      </c>
      <c r="C785" s="421">
        <f aca="true" t="shared" si="35" ref="C785:F785">SUM(C786:C790)</f>
        <v>0</v>
      </c>
      <c r="D785" s="421">
        <f t="shared" si="35"/>
        <v>0</v>
      </c>
      <c r="E785" s="124"/>
      <c r="F785" s="421">
        <f t="shared" si="35"/>
        <v>10355</v>
      </c>
      <c r="G785" s="124"/>
    </row>
    <row r="786" spans="1:7" ht="18.75" customHeight="1">
      <c r="A786" s="422" t="s">
        <v>286</v>
      </c>
      <c r="B786" s="37"/>
      <c r="C786" s="37"/>
      <c r="D786" s="37"/>
      <c r="E786" s="124"/>
      <c r="F786" s="423">
        <v>81</v>
      </c>
      <c r="G786" s="124"/>
    </row>
    <row r="787" spans="1:7" ht="18.75" customHeight="1">
      <c r="A787" s="422" t="s">
        <v>653</v>
      </c>
      <c r="B787" s="37"/>
      <c r="C787" s="37"/>
      <c r="D787" s="37"/>
      <c r="E787" s="124"/>
      <c r="F787" s="423">
        <v>6596</v>
      </c>
      <c r="G787" s="124"/>
    </row>
    <row r="788" spans="1:7" ht="18.75" customHeight="1">
      <c r="A788" s="422" t="s">
        <v>654</v>
      </c>
      <c r="B788" s="37"/>
      <c r="C788" s="37"/>
      <c r="D788" s="37"/>
      <c r="E788" s="124"/>
      <c r="F788" s="423">
        <v>3658</v>
      </c>
      <c r="G788" s="124"/>
    </row>
    <row r="789" spans="1:7" ht="18" customHeight="1">
      <c r="A789" s="422" t="s">
        <v>655</v>
      </c>
      <c r="B789" s="37"/>
      <c r="C789" s="37"/>
      <c r="D789" s="37"/>
      <c r="E789" s="124"/>
      <c r="F789" s="423"/>
      <c r="G789" s="124"/>
    </row>
    <row r="790" spans="1:7" ht="18.75" customHeight="1">
      <c r="A790" s="422" t="s">
        <v>656</v>
      </c>
      <c r="B790" s="37"/>
      <c r="C790" s="37"/>
      <c r="D790" s="37"/>
      <c r="E790" s="124"/>
      <c r="F790" s="423">
        <v>20</v>
      </c>
      <c r="G790" s="124"/>
    </row>
    <row r="791" spans="1:7" s="231" customFormat="1" ht="18.75" customHeight="1">
      <c r="A791" s="420" t="s">
        <v>657</v>
      </c>
      <c r="B791" s="30">
        <v>39964</v>
      </c>
      <c r="C791" s="30">
        <v>49662</v>
      </c>
      <c r="D791" s="30">
        <f>SUM(D792:D796)</f>
        <v>48612</v>
      </c>
      <c r="E791" s="124">
        <f>D791/C791*100</f>
        <v>97.88570738190165</v>
      </c>
      <c r="F791" s="30">
        <f>SUM(F792:F796)</f>
        <v>51685</v>
      </c>
      <c r="G791" s="124">
        <f>ROUND((D791-F791)/F791*100,2)</f>
        <v>-5.95</v>
      </c>
    </row>
    <row r="792" spans="1:7" ht="18.75" customHeight="1">
      <c r="A792" s="422" t="s">
        <v>658</v>
      </c>
      <c r="B792" s="37"/>
      <c r="C792" s="37"/>
      <c r="D792" s="37">
        <v>4165</v>
      </c>
      <c r="E792" s="124"/>
      <c r="F792" s="423">
        <v>4908</v>
      </c>
      <c r="G792" s="124"/>
    </row>
    <row r="793" spans="1:7" ht="24.75" customHeight="1">
      <c r="A793" s="424" t="s">
        <v>659</v>
      </c>
      <c r="B793" s="37"/>
      <c r="C793" s="37"/>
      <c r="D793" s="37">
        <v>35213</v>
      </c>
      <c r="E793" s="124"/>
      <c r="F793" s="423">
        <v>37898</v>
      </c>
      <c r="G793" s="124"/>
    </row>
    <row r="794" spans="1:7" ht="18.75" customHeight="1">
      <c r="A794" s="422" t="s">
        <v>660</v>
      </c>
      <c r="B794" s="37"/>
      <c r="C794" s="37"/>
      <c r="D794" s="37">
        <v>1982</v>
      </c>
      <c r="E794" s="124"/>
      <c r="F794" s="423">
        <v>714</v>
      </c>
      <c r="G794" s="124"/>
    </row>
    <row r="795" spans="1:7" ht="18.75" customHeight="1">
      <c r="A795" s="422" t="s">
        <v>661</v>
      </c>
      <c r="B795" s="37"/>
      <c r="C795" s="37"/>
      <c r="D795" s="37">
        <v>7196</v>
      </c>
      <c r="E795" s="124"/>
      <c r="F795" s="423">
        <v>7325</v>
      </c>
      <c r="G795" s="124"/>
    </row>
    <row r="796" spans="1:7" ht="18.75" customHeight="1">
      <c r="A796" s="422" t="s">
        <v>662</v>
      </c>
      <c r="B796" s="37"/>
      <c r="C796" s="37"/>
      <c r="D796" s="37">
        <v>56</v>
      </c>
      <c r="E796" s="124"/>
      <c r="F796" s="423">
        <v>840</v>
      </c>
      <c r="G796" s="124"/>
    </row>
    <row r="797" spans="1:7" s="231" customFormat="1" ht="18.75" customHeight="1">
      <c r="A797" s="420" t="s">
        <v>663</v>
      </c>
      <c r="B797" s="30">
        <v>8318</v>
      </c>
      <c r="C797" s="30">
        <v>14398</v>
      </c>
      <c r="D797" s="30">
        <f>SUM(D798:D803)</f>
        <v>13605</v>
      </c>
      <c r="E797" s="124">
        <f>D797/C797*100</f>
        <v>94.49229059591609</v>
      </c>
      <c r="F797" s="30">
        <f>SUM(F798:F803)</f>
        <v>10913</v>
      </c>
      <c r="G797" s="124">
        <f>ROUND((D797-F797)/F797*100,2)</f>
        <v>24.67</v>
      </c>
    </row>
    <row r="798" spans="1:7" ht="18.75" customHeight="1">
      <c r="A798" s="422" t="s">
        <v>664</v>
      </c>
      <c r="B798" s="37"/>
      <c r="C798" s="37"/>
      <c r="D798" s="37">
        <v>1743</v>
      </c>
      <c r="E798" s="124"/>
      <c r="F798" s="423">
        <v>975</v>
      </c>
      <c r="G798" s="124"/>
    </row>
    <row r="799" spans="1:7" ht="18.75" customHeight="1">
      <c r="A799" s="422" t="s">
        <v>665</v>
      </c>
      <c r="B799" s="37"/>
      <c r="C799" s="37"/>
      <c r="D799" s="37">
        <v>715</v>
      </c>
      <c r="E799" s="124"/>
      <c r="F799" s="423">
        <v>583</v>
      </c>
      <c r="G799" s="124"/>
    </row>
    <row r="800" spans="1:7" ht="18.75" customHeight="1">
      <c r="A800" s="422" t="s">
        <v>666</v>
      </c>
      <c r="B800" s="37"/>
      <c r="C800" s="37"/>
      <c r="D800" s="37">
        <v>7109</v>
      </c>
      <c r="E800" s="124"/>
      <c r="F800" s="423">
        <v>7885</v>
      </c>
      <c r="G800" s="124"/>
    </row>
    <row r="801" spans="1:7" ht="18.75" customHeight="1">
      <c r="A801" s="422" t="s">
        <v>667</v>
      </c>
      <c r="B801" s="37"/>
      <c r="C801" s="37"/>
      <c r="D801" s="37">
        <v>1138</v>
      </c>
      <c r="E801" s="124"/>
      <c r="F801" s="423">
        <v>-42</v>
      </c>
      <c r="G801" s="124"/>
    </row>
    <row r="802" spans="1:7" ht="18.75" customHeight="1">
      <c r="A802" s="422" t="s">
        <v>668</v>
      </c>
      <c r="B802" s="37"/>
      <c r="C802" s="37"/>
      <c r="D802" s="37">
        <v>200</v>
      </c>
      <c r="E802" s="124"/>
      <c r="F802" s="423"/>
      <c r="G802" s="124"/>
    </row>
    <row r="803" spans="1:7" ht="18.75" customHeight="1">
      <c r="A803" s="422" t="s">
        <v>669</v>
      </c>
      <c r="B803" s="37"/>
      <c r="C803" s="37"/>
      <c r="D803" s="37">
        <v>2700</v>
      </c>
      <c r="E803" s="124"/>
      <c r="F803" s="423">
        <v>1512</v>
      </c>
      <c r="G803" s="124"/>
    </row>
    <row r="804" spans="1:7" s="231" customFormat="1" ht="18.75" customHeight="1">
      <c r="A804" s="420" t="s">
        <v>670</v>
      </c>
      <c r="B804" s="30"/>
      <c r="C804" s="30">
        <v>5254</v>
      </c>
      <c r="D804" s="30">
        <v>5254</v>
      </c>
      <c r="E804" s="124">
        <f aca="true" t="shared" si="36" ref="E804:E809">D804/C804*100</f>
        <v>100</v>
      </c>
      <c r="F804" s="421">
        <v>0</v>
      </c>
      <c r="G804" s="124"/>
    </row>
    <row r="805" spans="1:7" s="231" customFormat="1" ht="18.75" customHeight="1">
      <c r="A805" s="420" t="s">
        <v>671</v>
      </c>
      <c r="B805" s="30">
        <v>3110</v>
      </c>
      <c r="C805" s="30">
        <v>8730</v>
      </c>
      <c r="D805" s="30">
        <f>D806+D807</f>
        <v>8730</v>
      </c>
      <c r="E805" s="124">
        <f t="shared" si="36"/>
        <v>100</v>
      </c>
      <c r="F805" s="421">
        <f>F806+F807</f>
        <v>2902</v>
      </c>
      <c r="G805" s="124">
        <f aca="true" t="shared" si="37" ref="G805:G809">ROUND((D805-F805)/F805*100,2)</f>
        <v>200.83</v>
      </c>
    </row>
    <row r="806" spans="1:7" ht="18.75" customHeight="1">
      <c r="A806" s="422" t="s">
        <v>672</v>
      </c>
      <c r="B806" s="37"/>
      <c r="C806" s="37"/>
      <c r="D806" s="37"/>
      <c r="E806" s="124"/>
      <c r="F806" s="423"/>
      <c r="G806" s="124"/>
    </row>
    <row r="807" spans="1:7" ht="18.75" customHeight="1">
      <c r="A807" s="422" t="s">
        <v>673</v>
      </c>
      <c r="B807" s="37"/>
      <c r="C807" s="37"/>
      <c r="D807" s="37">
        <v>8730</v>
      </c>
      <c r="E807" s="124"/>
      <c r="F807" s="423">
        <v>2902</v>
      </c>
      <c r="G807" s="124"/>
    </row>
    <row r="808" spans="1:7" s="231" customFormat="1" ht="18.75" customHeight="1">
      <c r="A808" s="420" t="s">
        <v>674</v>
      </c>
      <c r="B808" s="30">
        <f aca="true" t="shared" si="38" ref="B808:F808">SUM(B809,B826,B828,B832,B837,B840,B845)</f>
        <v>237321</v>
      </c>
      <c r="C808" s="30">
        <f t="shared" si="38"/>
        <v>208784</v>
      </c>
      <c r="D808" s="30">
        <f t="shared" si="38"/>
        <v>207497</v>
      </c>
      <c r="E808" s="124">
        <f t="shared" si="36"/>
        <v>99.38357345390452</v>
      </c>
      <c r="F808" s="30">
        <f t="shared" si="38"/>
        <v>181477</v>
      </c>
      <c r="G808" s="124">
        <f t="shared" si="37"/>
        <v>14.34</v>
      </c>
    </row>
    <row r="809" spans="1:7" s="231" customFormat="1" ht="18.75" customHeight="1">
      <c r="A809" s="420" t="s">
        <v>675</v>
      </c>
      <c r="B809" s="30">
        <v>203574</v>
      </c>
      <c r="C809" s="30">
        <v>181578</v>
      </c>
      <c r="D809" s="30">
        <f>SUM(D810:D825)</f>
        <v>180291</v>
      </c>
      <c r="E809" s="124">
        <f t="shared" si="36"/>
        <v>99.29121369328884</v>
      </c>
      <c r="F809" s="30">
        <f>SUM(F810:F825)</f>
        <v>131905</v>
      </c>
      <c r="G809" s="124">
        <f t="shared" si="37"/>
        <v>36.68</v>
      </c>
    </row>
    <row r="810" spans="1:7" ht="18.75" customHeight="1">
      <c r="A810" s="422" t="s">
        <v>53</v>
      </c>
      <c r="B810" s="37"/>
      <c r="C810" s="37"/>
      <c r="D810" s="37">
        <v>3888</v>
      </c>
      <c r="E810" s="124"/>
      <c r="F810" s="423">
        <v>3938</v>
      </c>
      <c r="G810" s="124"/>
    </row>
    <row r="811" spans="1:7" ht="18.75" customHeight="1">
      <c r="A811" s="422" t="s">
        <v>54</v>
      </c>
      <c r="B811" s="37"/>
      <c r="C811" s="37"/>
      <c r="D811" s="37">
        <v>2111</v>
      </c>
      <c r="E811" s="124"/>
      <c r="F811" s="423">
        <v>232</v>
      </c>
      <c r="G811" s="124"/>
    </row>
    <row r="812" spans="1:7" ht="18.75" customHeight="1">
      <c r="A812" s="422" t="s">
        <v>55</v>
      </c>
      <c r="B812" s="37"/>
      <c r="C812" s="37"/>
      <c r="D812" s="37">
        <v>17</v>
      </c>
      <c r="E812" s="124"/>
      <c r="F812" s="423"/>
      <c r="G812" s="124"/>
    </row>
    <row r="813" spans="1:7" ht="18.75" customHeight="1">
      <c r="A813" s="422" t="s">
        <v>676</v>
      </c>
      <c r="B813" s="37"/>
      <c r="C813" s="37"/>
      <c r="D813" s="37">
        <v>312</v>
      </c>
      <c r="E813" s="124"/>
      <c r="F813" s="423">
        <v>28164</v>
      </c>
      <c r="G813" s="124"/>
    </row>
    <row r="814" spans="1:7" ht="18.75" customHeight="1">
      <c r="A814" s="422" t="s">
        <v>677</v>
      </c>
      <c r="B814" s="37"/>
      <c r="C814" s="37"/>
      <c r="D814" s="37">
        <v>8294</v>
      </c>
      <c r="E814" s="124"/>
      <c r="F814" s="423">
        <v>9050</v>
      </c>
      <c r="G814" s="124"/>
    </row>
    <row r="815" spans="1:7" ht="18.75" customHeight="1">
      <c r="A815" s="422" t="s">
        <v>678</v>
      </c>
      <c r="B815" s="37"/>
      <c r="C815" s="37"/>
      <c r="D815" s="37">
        <v>117</v>
      </c>
      <c r="E815" s="124"/>
      <c r="F815" s="423">
        <v>239</v>
      </c>
      <c r="G815" s="124"/>
    </row>
    <row r="816" spans="1:7" ht="18.75" customHeight="1">
      <c r="A816" s="422" t="s">
        <v>679</v>
      </c>
      <c r="B816" s="37"/>
      <c r="C816" s="37"/>
      <c r="D816" s="37">
        <v>238</v>
      </c>
      <c r="E816" s="124"/>
      <c r="F816" s="423">
        <v>242</v>
      </c>
      <c r="G816" s="124"/>
    </row>
    <row r="817" spans="1:7" ht="18.75" customHeight="1">
      <c r="A817" s="422" t="s">
        <v>680</v>
      </c>
      <c r="B817" s="37"/>
      <c r="C817" s="37"/>
      <c r="D817" s="37"/>
      <c r="E817" s="124"/>
      <c r="F817" s="423">
        <v>11</v>
      </c>
      <c r="G817" s="124"/>
    </row>
    <row r="818" spans="1:7" ht="18.75" customHeight="1">
      <c r="A818" s="422" t="s">
        <v>681</v>
      </c>
      <c r="B818" s="37"/>
      <c r="C818" s="37"/>
      <c r="D818" s="37">
        <v>5777</v>
      </c>
      <c r="E818" s="124"/>
      <c r="F818" s="423">
        <v>5869</v>
      </c>
      <c r="G818" s="124"/>
    </row>
    <row r="819" spans="1:7" ht="18.75" customHeight="1">
      <c r="A819" s="422" t="s">
        <v>682</v>
      </c>
      <c r="B819" s="37"/>
      <c r="C819" s="37"/>
      <c r="D819" s="37">
        <v>122</v>
      </c>
      <c r="E819" s="124"/>
      <c r="F819" s="423">
        <v>107</v>
      </c>
      <c r="G819" s="124"/>
    </row>
    <row r="820" spans="1:7" ht="18.75" customHeight="1">
      <c r="A820" s="422" t="s">
        <v>683</v>
      </c>
      <c r="B820" s="37"/>
      <c r="C820" s="37"/>
      <c r="D820" s="37">
        <v>1</v>
      </c>
      <c r="E820" s="124"/>
      <c r="F820" s="423"/>
      <c r="G820" s="124"/>
    </row>
    <row r="821" spans="1:7" ht="18.75" customHeight="1">
      <c r="A821" s="422" t="s">
        <v>684</v>
      </c>
      <c r="B821" s="37"/>
      <c r="C821" s="37"/>
      <c r="D821" s="37"/>
      <c r="E821" s="124"/>
      <c r="F821" s="423"/>
      <c r="G821" s="124"/>
    </row>
    <row r="822" spans="1:7" ht="18.75" customHeight="1">
      <c r="A822" s="422" t="s">
        <v>685</v>
      </c>
      <c r="B822" s="37"/>
      <c r="C822" s="37"/>
      <c r="D822" s="37">
        <v>1265</v>
      </c>
      <c r="E822" s="124"/>
      <c r="F822" s="423">
        <v>1036</v>
      </c>
      <c r="G822" s="124"/>
    </row>
    <row r="823" spans="1:7" ht="24" customHeight="1">
      <c r="A823" s="424" t="s">
        <v>686</v>
      </c>
      <c r="B823" s="37"/>
      <c r="C823" s="37"/>
      <c r="D823" s="37">
        <v>150752</v>
      </c>
      <c r="E823" s="124"/>
      <c r="F823" s="423">
        <v>76148</v>
      </c>
      <c r="G823" s="124"/>
    </row>
    <row r="824" spans="1:7" ht="21" customHeight="1">
      <c r="A824" s="424" t="s">
        <v>687</v>
      </c>
      <c r="C824" s="37"/>
      <c r="D824" s="37"/>
      <c r="E824" s="124"/>
      <c r="F824" s="423"/>
      <c r="G824" s="124"/>
    </row>
    <row r="825" spans="1:7" ht="18.75" customHeight="1">
      <c r="A825" s="422" t="s">
        <v>688</v>
      </c>
      <c r="B825" s="37"/>
      <c r="C825" s="37"/>
      <c r="D825" s="37">
        <v>7397</v>
      </c>
      <c r="E825" s="124"/>
      <c r="F825" s="423">
        <v>6869</v>
      </c>
      <c r="G825" s="124"/>
    </row>
    <row r="826" spans="1:7" s="231" customFormat="1" ht="18.75" customHeight="1">
      <c r="A826" s="420" t="s">
        <v>689</v>
      </c>
      <c r="B826" s="30"/>
      <c r="C826" s="30"/>
      <c r="D826" s="37"/>
      <c r="E826" s="124"/>
      <c r="F826" s="421">
        <f>SUM(F827:F827)</f>
        <v>0</v>
      </c>
      <c r="G826" s="124"/>
    </row>
    <row r="827" spans="1:7" ht="18.75" customHeight="1">
      <c r="A827" s="422" t="s">
        <v>690</v>
      </c>
      <c r="B827" s="37"/>
      <c r="C827" s="37"/>
      <c r="D827" s="37"/>
      <c r="E827" s="124"/>
      <c r="F827" s="423"/>
      <c r="G827" s="124"/>
    </row>
    <row r="828" spans="1:7" s="231" customFormat="1" ht="18.75" customHeight="1">
      <c r="A828" s="420" t="s">
        <v>691</v>
      </c>
      <c r="B828" s="30">
        <v>1000</v>
      </c>
      <c r="C828" s="30"/>
      <c r="D828" s="37"/>
      <c r="E828" s="124"/>
      <c r="F828" s="421">
        <f>SUM(F829:F831)</f>
        <v>0</v>
      </c>
      <c r="G828" s="124"/>
    </row>
    <row r="829" spans="1:7" ht="19.5" customHeight="1">
      <c r="A829" s="422" t="s">
        <v>54</v>
      </c>
      <c r="B829" s="37"/>
      <c r="C829" s="37"/>
      <c r="D829" s="37"/>
      <c r="E829" s="124"/>
      <c r="F829" s="423"/>
      <c r="G829" s="124"/>
    </row>
    <row r="830" spans="1:7" ht="18.75" customHeight="1">
      <c r="A830" s="422" t="s">
        <v>692</v>
      </c>
      <c r="B830" s="37"/>
      <c r="C830" s="37"/>
      <c r="D830" s="37"/>
      <c r="E830" s="124"/>
      <c r="F830" s="423"/>
      <c r="G830" s="124"/>
    </row>
    <row r="831" spans="1:7" ht="19.5" customHeight="1">
      <c r="A831" s="422" t="s">
        <v>693</v>
      </c>
      <c r="B831" s="37"/>
      <c r="C831" s="37"/>
      <c r="D831" s="37"/>
      <c r="E831" s="124"/>
      <c r="F831" s="423"/>
      <c r="G831" s="124"/>
    </row>
    <row r="832" spans="1:7" s="231" customFormat="1" ht="22.5" customHeight="1">
      <c r="A832" s="434" t="s">
        <v>694</v>
      </c>
      <c r="B832" s="30"/>
      <c r="C832" s="30">
        <v>3043</v>
      </c>
      <c r="D832" s="30">
        <f>SUM(D833:D836)</f>
        <v>3043</v>
      </c>
      <c r="E832" s="124">
        <f>D832/C832*100</f>
        <v>100</v>
      </c>
      <c r="F832" s="421">
        <f>SUM(F833:F836)</f>
        <v>5028</v>
      </c>
      <c r="G832" s="124">
        <f>ROUND((D832-F832)/F832*100,2)</f>
        <v>-39.48</v>
      </c>
    </row>
    <row r="833" spans="1:7" ht="18.75" customHeight="1">
      <c r="A833" s="422" t="s">
        <v>695</v>
      </c>
      <c r="B833" s="37"/>
      <c r="C833" s="37"/>
      <c r="D833" s="37">
        <v>134</v>
      </c>
      <c r="E833" s="124"/>
      <c r="F833" s="423">
        <v>1258</v>
      </c>
      <c r="G833" s="124"/>
    </row>
    <row r="834" spans="1:7" ht="18.75" customHeight="1">
      <c r="A834" s="422" t="s">
        <v>696</v>
      </c>
      <c r="B834" s="37"/>
      <c r="C834" s="37"/>
      <c r="D834" s="37">
        <v>2909</v>
      </c>
      <c r="E834" s="124"/>
      <c r="F834" s="423">
        <v>178</v>
      </c>
      <c r="G834" s="124"/>
    </row>
    <row r="835" spans="1:7" ht="18.75" customHeight="1">
      <c r="A835" s="422" t="s">
        <v>697</v>
      </c>
      <c r="B835" s="37"/>
      <c r="C835" s="37"/>
      <c r="D835" s="37"/>
      <c r="E835" s="124"/>
      <c r="F835" s="423">
        <v>1062</v>
      </c>
      <c r="G835" s="124"/>
    </row>
    <row r="836" spans="1:7" ht="18.75" customHeight="1">
      <c r="A836" s="422" t="s">
        <v>698</v>
      </c>
      <c r="B836" s="37"/>
      <c r="C836" s="37"/>
      <c r="D836" s="37"/>
      <c r="E836" s="124"/>
      <c r="F836" s="423">
        <v>2530</v>
      </c>
      <c r="G836" s="124"/>
    </row>
    <row r="837" spans="1:7" s="231" customFormat="1" ht="21" customHeight="1">
      <c r="A837" s="420" t="s">
        <v>699</v>
      </c>
      <c r="B837" s="30"/>
      <c r="C837" s="30">
        <v>50</v>
      </c>
      <c r="D837" s="421">
        <f>D838+D839</f>
        <v>50</v>
      </c>
      <c r="E837" s="124">
        <f>D837/C837*100</f>
        <v>100</v>
      </c>
      <c r="F837" s="421">
        <f>F838+F839</f>
        <v>5</v>
      </c>
      <c r="G837" s="124"/>
    </row>
    <row r="838" spans="1:7" s="231" customFormat="1" ht="18.75" customHeight="1">
      <c r="A838" s="422" t="s">
        <v>53</v>
      </c>
      <c r="B838" s="30"/>
      <c r="C838" s="30"/>
      <c r="D838" s="37">
        <v>35</v>
      </c>
      <c r="E838" s="124"/>
      <c r="F838" s="421"/>
      <c r="G838" s="124"/>
    </row>
    <row r="839" spans="1:7" s="231" customFormat="1" ht="18.75" customHeight="1">
      <c r="A839" s="422" t="s">
        <v>700</v>
      </c>
      <c r="B839" s="30"/>
      <c r="C839" s="30"/>
      <c r="D839" s="37">
        <v>15</v>
      </c>
      <c r="E839" s="124"/>
      <c r="F839" s="421">
        <v>5</v>
      </c>
      <c r="G839" s="124"/>
    </row>
    <row r="840" spans="1:7" s="231" customFormat="1" ht="21.75" customHeight="1">
      <c r="A840" s="420" t="s">
        <v>701</v>
      </c>
      <c r="B840" s="30">
        <v>32456</v>
      </c>
      <c r="C840" s="30">
        <v>22548</v>
      </c>
      <c r="D840" s="30">
        <f>SUM(D841:D844)</f>
        <v>22548</v>
      </c>
      <c r="E840" s="124">
        <f>D840/C840*100</f>
        <v>100</v>
      </c>
      <c r="F840" s="421">
        <f>SUM(F841:F844)</f>
        <v>44172</v>
      </c>
      <c r="G840" s="124">
        <f>ROUND((D840-F840)/F840*100,2)</f>
        <v>-48.95</v>
      </c>
    </row>
    <row r="841" spans="1:7" ht="25.5" customHeight="1">
      <c r="A841" s="424" t="s">
        <v>702</v>
      </c>
      <c r="B841" s="37"/>
      <c r="C841" s="37"/>
      <c r="D841" s="37">
        <v>640</v>
      </c>
      <c r="E841" s="124"/>
      <c r="F841" s="423">
        <v>44172</v>
      </c>
      <c r="G841" s="124"/>
    </row>
    <row r="842" spans="1:7" ht="24" customHeight="1">
      <c r="A842" s="424" t="s">
        <v>703</v>
      </c>
      <c r="B842" s="37"/>
      <c r="C842" s="37"/>
      <c r="D842" s="37">
        <v>4960</v>
      </c>
      <c r="E842" s="124"/>
      <c r="F842" s="423"/>
      <c r="G842" s="124"/>
    </row>
    <row r="843" spans="1:7" ht="28.5" customHeight="1">
      <c r="A843" s="424" t="s">
        <v>704</v>
      </c>
      <c r="B843" s="37"/>
      <c r="C843" s="37"/>
      <c r="D843" s="37"/>
      <c r="E843" s="124"/>
      <c r="F843" s="423"/>
      <c r="G843" s="124"/>
    </row>
    <row r="844" spans="1:7" ht="24" customHeight="1">
      <c r="A844" s="422" t="s">
        <v>705</v>
      </c>
      <c r="B844" s="37"/>
      <c r="C844" s="37"/>
      <c r="D844" s="37">
        <v>16948</v>
      </c>
      <c r="E844" s="124"/>
      <c r="F844" s="423"/>
      <c r="G844" s="124"/>
    </row>
    <row r="845" spans="1:7" s="231" customFormat="1" ht="21" customHeight="1">
      <c r="A845" s="420" t="s">
        <v>706</v>
      </c>
      <c r="B845" s="30">
        <v>291</v>
      </c>
      <c r="C845" s="30">
        <v>1565</v>
      </c>
      <c r="D845" s="30">
        <f>SUM(D846:D847)</f>
        <v>1565</v>
      </c>
      <c r="E845" s="124">
        <f aca="true" t="shared" si="39" ref="E845:E849">D845/C845*100</f>
        <v>100</v>
      </c>
      <c r="F845" s="421">
        <f>SUM(F846:F847)</f>
        <v>367</v>
      </c>
      <c r="G845" s="124">
        <f aca="true" t="shared" si="40" ref="G845:G849">ROUND((D845-F845)/F845*100,2)</f>
        <v>326.43</v>
      </c>
    </row>
    <row r="846" spans="1:7" ht="18.75" customHeight="1">
      <c r="A846" s="422" t="s">
        <v>707</v>
      </c>
      <c r="B846" s="37"/>
      <c r="C846" s="37"/>
      <c r="D846" s="37">
        <v>1225</v>
      </c>
      <c r="E846" s="124"/>
      <c r="F846" s="423"/>
      <c r="G846" s="124"/>
    </row>
    <row r="847" spans="1:7" ht="18.75" customHeight="1">
      <c r="A847" s="422" t="s">
        <v>708</v>
      </c>
      <c r="B847" s="37"/>
      <c r="C847" s="37"/>
      <c r="D847" s="37">
        <v>340</v>
      </c>
      <c r="E847" s="124"/>
      <c r="F847" s="423">
        <v>367</v>
      </c>
      <c r="G847" s="124"/>
    </row>
    <row r="848" spans="1:7" s="231" customFormat="1" ht="18.75" customHeight="1">
      <c r="A848" s="420" t="s">
        <v>709</v>
      </c>
      <c r="B848" s="30">
        <f aca="true" t="shared" si="41" ref="B848:F848">B849+B853+B855+B856+B865+B869+B874</f>
        <v>3906</v>
      </c>
      <c r="C848" s="30">
        <f t="shared" si="41"/>
        <v>15361</v>
      </c>
      <c r="D848" s="30">
        <f t="shared" si="41"/>
        <v>14996</v>
      </c>
      <c r="E848" s="124">
        <f t="shared" si="39"/>
        <v>97.62385261376212</v>
      </c>
      <c r="F848" s="30">
        <f t="shared" si="41"/>
        <v>10001</v>
      </c>
      <c r="G848" s="124">
        <f t="shared" si="40"/>
        <v>49.95</v>
      </c>
    </row>
    <row r="849" spans="1:7" s="231" customFormat="1" ht="18.75" customHeight="1">
      <c r="A849" s="420" t="s">
        <v>710</v>
      </c>
      <c r="B849" s="30">
        <v>350</v>
      </c>
      <c r="C849" s="30">
        <v>467</v>
      </c>
      <c r="D849" s="30">
        <f>SUM(D850:D852)</f>
        <v>467</v>
      </c>
      <c r="E849" s="124">
        <f t="shared" si="39"/>
        <v>100</v>
      </c>
      <c r="F849" s="30">
        <f>SUM(F850:F852)</f>
        <v>435</v>
      </c>
      <c r="G849" s="124">
        <f t="shared" si="40"/>
        <v>7.36</v>
      </c>
    </row>
    <row r="850" spans="1:7" ht="18.75" customHeight="1">
      <c r="A850" s="422" t="s">
        <v>53</v>
      </c>
      <c r="B850" s="37"/>
      <c r="C850" s="37"/>
      <c r="D850" s="37">
        <v>267</v>
      </c>
      <c r="E850" s="124"/>
      <c r="F850" s="423">
        <v>312</v>
      </c>
      <c r="G850" s="124"/>
    </row>
    <row r="851" spans="1:7" ht="18.75" customHeight="1">
      <c r="A851" s="422" t="s">
        <v>54</v>
      </c>
      <c r="B851" s="37"/>
      <c r="C851" s="37"/>
      <c r="D851" s="37">
        <v>160</v>
      </c>
      <c r="E851" s="124"/>
      <c r="F851" s="423">
        <v>123</v>
      </c>
      <c r="G851" s="124"/>
    </row>
    <row r="852" spans="1:7" ht="18.75" customHeight="1">
      <c r="A852" s="422" t="s">
        <v>711</v>
      </c>
      <c r="B852" s="37"/>
      <c r="C852" s="37"/>
      <c r="D852" s="37">
        <v>40</v>
      </c>
      <c r="E852" s="124"/>
      <c r="F852" s="423"/>
      <c r="G852" s="124"/>
    </row>
    <row r="853" spans="1:7" s="231" customFormat="1" ht="18.75" customHeight="1">
      <c r="A853" s="420" t="s">
        <v>712</v>
      </c>
      <c r="B853" s="30">
        <v>555</v>
      </c>
      <c r="C853" s="30">
        <v>7790</v>
      </c>
      <c r="D853" s="30">
        <f>SUM(D854:D854)</f>
        <v>7790</v>
      </c>
      <c r="E853" s="124">
        <f>D853/C853*100</f>
        <v>100</v>
      </c>
      <c r="F853" s="421">
        <f>SUM(F854:F854)</f>
        <v>4720</v>
      </c>
      <c r="G853" s="124">
        <f>ROUND((D853-F853)/F853*100,2)</f>
        <v>65.04</v>
      </c>
    </row>
    <row r="854" spans="1:7" ht="18.75" customHeight="1">
      <c r="A854" s="422" t="s">
        <v>713</v>
      </c>
      <c r="B854" s="37"/>
      <c r="C854" s="37"/>
      <c r="D854" s="37">
        <v>7790</v>
      </c>
      <c r="E854" s="124"/>
      <c r="F854" s="423">
        <v>4720</v>
      </c>
      <c r="G854" s="124"/>
    </row>
    <row r="855" spans="1:7" s="231" customFormat="1" ht="18.75" customHeight="1">
      <c r="A855" s="420" t="s">
        <v>714</v>
      </c>
      <c r="B855" s="30"/>
      <c r="C855" s="30"/>
      <c r="D855" s="37"/>
      <c r="E855" s="124"/>
      <c r="F855" s="421"/>
      <c r="G855" s="124"/>
    </row>
    <row r="856" spans="1:7" s="231" customFormat="1" ht="18.75" customHeight="1">
      <c r="A856" s="420" t="s">
        <v>715</v>
      </c>
      <c r="B856" s="30">
        <v>1104</v>
      </c>
      <c r="C856" s="30">
        <v>1189</v>
      </c>
      <c r="D856" s="30">
        <f>SUM(D857:D864)</f>
        <v>1189</v>
      </c>
      <c r="E856" s="124">
        <f>D856/C856*100</f>
        <v>100</v>
      </c>
      <c r="F856" s="421">
        <f>SUM(F857:F864)</f>
        <v>1331</v>
      </c>
      <c r="G856" s="124">
        <f>ROUND((D856-F856)/F856*100,2)</f>
        <v>-10.67</v>
      </c>
    </row>
    <row r="857" spans="1:7" ht="18.75" customHeight="1">
      <c r="A857" s="422" t="s">
        <v>53</v>
      </c>
      <c r="B857" s="37"/>
      <c r="C857" s="37"/>
      <c r="D857" s="37">
        <v>926</v>
      </c>
      <c r="E857" s="124"/>
      <c r="F857" s="423">
        <v>866</v>
      </c>
      <c r="G857" s="124"/>
    </row>
    <row r="858" spans="1:7" ht="18.75" customHeight="1">
      <c r="A858" s="422" t="s">
        <v>54</v>
      </c>
      <c r="B858" s="37"/>
      <c r="C858" s="37"/>
      <c r="D858" s="37">
        <v>193</v>
      </c>
      <c r="E858" s="124"/>
      <c r="F858" s="423">
        <v>191</v>
      </c>
      <c r="G858" s="124"/>
    </row>
    <row r="859" spans="1:7" ht="18.75" customHeight="1">
      <c r="A859" s="422" t="s">
        <v>716</v>
      </c>
      <c r="B859" s="37"/>
      <c r="C859" s="37"/>
      <c r="D859" s="37"/>
      <c r="E859" s="124"/>
      <c r="F859" s="423"/>
      <c r="G859" s="124"/>
    </row>
    <row r="860" spans="1:7" ht="18.75" customHeight="1">
      <c r="A860" s="422" t="s">
        <v>717</v>
      </c>
      <c r="B860" s="37"/>
      <c r="C860" s="37"/>
      <c r="D860" s="37">
        <v>34</v>
      </c>
      <c r="E860" s="124"/>
      <c r="F860" s="423">
        <v>35</v>
      </c>
      <c r="G860" s="124"/>
    </row>
    <row r="861" spans="1:7" ht="21" customHeight="1">
      <c r="A861" s="424" t="s">
        <v>718</v>
      </c>
      <c r="B861" s="37"/>
      <c r="C861" s="37"/>
      <c r="D861" s="37"/>
      <c r="E861" s="124"/>
      <c r="F861" s="423"/>
      <c r="G861" s="124"/>
    </row>
    <row r="862" spans="1:7" ht="18.75" customHeight="1">
      <c r="A862" s="422" t="s">
        <v>719</v>
      </c>
      <c r="B862" s="37"/>
      <c r="C862" s="37"/>
      <c r="D862" s="37"/>
      <c r="E862" s="124"/>
      <c r="F862" s="423">
        <v>72</v>
      </c>
      <c r="G862" s="124"/>
    </row>
    <row r="863" spans="1:7" ht="18.75" customHeight="1">
      <c r="A863" s="422" t="s">
        <v>720</v>
      </c>
      <c r="B863" s="37"/>
      <c r="C863" s="37"/>
      <c r="D863" s="37">
        <v>27</v>
      </c>
      <c r="E863" s="124"/>
      <c r="F863" s="423">
        <v>44</v>
      </c>
      <c r="G863" s="124"/>
    </row>
    <row r="864" spans="1:7" ht="18.75" customHeight="1">
      <c r="A864" s="422" t="s">
        <v>721</v>
      </c>
      <c r="B864" s="37"/>
      <c r="C864" s="37"/>
      <c r="D864" s="37">
        <v>9</v>
      </c>
      <c r="E864" s="124"/>
      <c r="F864" s="423">
        <v>123</v>
      </c>
      <c r="G864" s="124"/>
    </row>
    <row r="865" spans="1:7" s="231" customFormat="1" ht="18.75" customHeight="1">
      <c r="A865" s="420" t="s">
        <v>722</v>
      </c>
      <c r="B865" s="30">
        <v>828</v>
      </c>
      <c r="C865" s="30">
        <v>754</v>
      </c>
      <c r="D865" s="421">
        <f>SUM(D866:D868)</f>
        <v>754</v>
      </c>
      <c r="E865" s="124">
        <f>D865/C865*100</f>
        <v>100</v>
      </c>
      <c r="F865" s="421">
        <f>SUM(F866:F868)</f>
        <v>812</v>
      </c>
      <c r="G865" s="124">
        <f>ROUND((D865-F865)/F865*100,2)</f>
        <v>-7.14</v>
      </c>
    </row>
    <row r="866" spans="1:7" ht="18.75" customHeight="1">
      <c r="A866" s="422" t="s">
        <v>53</v>
      </c>
      <c r="B866" s="37"/>
      <c r="C866" s="37"/>
      <c r="D866" s="37">
        <v>412</v>
      </c>
      <c r="E866" s="124"/>
      <c r="F866" s="423">
        <v>471</v>
      </c>
      <c r="G866" s="124"/>
    </row>
    <row r="867" spans="1:7" ht="18.75" customHeight="1">
      <c r="A867" s="422" t="s">
        <v>54</v>
      </c>
      <c r="B867" s="37"/>
      <c r="C867" s="37"/>
      <c r="D867" s="37">
        <v>166</v>
      </c>
      <c r="E867" s="124"/>
      <c r="F867" s="423">
        <v>228</v>
      </c>
      <c r="G867" s="124"/>
    </row>
    <row r="868" spans="1:7" ht="18.75" customHeight="1">
      <c r="A868" s="422" t="s">
        <v>723</v>
      </c>
      <c r="B868" s="37"/>
      <c r="C868" s="37"/>
      <c r="D868" s="37">
        <v>176</v>
      </c>
      <c r="E868" s="124"/>
      <c r="F868" s="423">
        <v>113</v>
      </c>
      <c r="G868" s="124"/>
    </row>
    <row r="869" spans="1:7" s="231" customFormat="1" ht="18.75" customHeight="1">
      <c r="A869" s="420" t="s">
        <v>724</v>
      </c>
      <c r="B869" s="30">
        <v>947</v>
      </c>
      <c r="C869" s="30">
        <v>4657</v>
      </c>
      <c r="D869" s="30">
        <f>SUM(D870:D873)</f>
        <v>4657</v>
      </c>
      <c r="E869" s="124">
        <f>D869/C869*100</f>
        <v>100</v>
      </c>
      <c r="F869" s="421">
        <f>SUM(F870:F873)</f>
        <v>2039</v>
      </c>
      <c r="G869" s="124">
        <f>ROUND((D869-F869)/F869*100,2)</f>
        <v>128.4</v>
      </c>
    </row>
    <row r="870" spans="1:7" ht="18.75" customHeight="1">
      <c r="A870" s="422" t="s">
        <v>53</v>
      </c>
      <c r="B870" s="37"/>
      <c r="C870" s="37"/>
      <c r="D870" s="37">
        <v>44</v>
      </c>
      <c r="E870" s="124"/>
      <c r="F870" s="423">
        <v>32</v>
      </c>
      <c r="G870" s="124"/>
    </row>
    <row r="871" spans="1:7" ht="18.75" customHeight="1">
      <c r="A871" s="422" t="s">
        <v>725</v>
      </c>
      <c r="B871" s="37"/>
      <c r="C871" s="37"/>
      <c r="D871" s="37"/>
      <c r="E871" s="124"/>
      <c r="F871" s="423"/>
      <c r="G871" s="124"/>
    </row>
    <row r="872" spans="1:7" ht="18.75" customHeight="1">
      <c r="A872" s="422" t="s">
        <v>726</v>
      </c>
      <c r="B872" s="37"/>
      <c r="C872" s="37"/>
      <c r="D872" s="37">
        <v>3382</v>
      </c>
      <c r="E872" s="124"/>
      <c r="F872" s="423">
        <v>1645</v>
      </c>
      <c r="G872" s="124"/>
    </row>
    <row r="873" spans="1:7" ht="18.75" customHeight="1">
      <c r="A873" s="422" t="s">
        <v>727</v>
      </c>
      <c r="B873" s="37"/>
      <c r="C873" s="37"/>
      <c r="D873" s="37">
        <v>1231</v>
      </c>
      <c r="E873" s="124"/>
      <c r="F873" s="423">
        <v>362</v>
      </c>
      <c r="G873" s="124"/>
    </row>
    <row r="874" spans="1:7" s="231" customFormat="1" ht="18.75" customHeight="1">
      <c r="A874" s="420" t="s">
        <v>728</v>
      </c>
      <c r="B874" s="30">
        <v>122</v>
      </c>
      <c r="C874" s="30">
        <v>504</v>
      </c>
      <c r="D874" s="421">
        <f>SUM(D875:D876)</f>
        <v>139</v>
      </c>
      <c r="E874" s="124">
        <f aca="true" t="shared" si="42" ref="E874:E878">D874/C874*100</f>
        <v>27.579365079365083</v>
      </c>
      <c r="F874" s="421">
        <f>SUM(F875:F876)</f>
        <v>664</v>
      </c>
      <c r="G874" s="124">
        <f aca="true" t="shared" si="43" ref="G874:G878">ROUND((D874-F874)/F874*100,2)</f>
        <v>-79.07</v>
      </c>
    </row>
    <row r="875" spans="1:7" ht="18.75" customHeight="1">
      <c r="A875" s="422" t="s">
        <v>729</v>
      </c>
      <c r="B875" s="37"/>
      <c r="C875" s="37"/>
      <c r="D875" s="37"/>
      <c r="E875" s="124"/>
      <c r="F875" s="423"/>
      <c r="G875" s="124"/>
    </row>
    <row r="876" spans="1:7" ht="18.75" customHeight="1">
      <c r="A876" s="422" t="s">
        <v>730</v>
      </c>
      <c r="B876" s="37"/>
      <c r="C876" s="37"/>
      <c r="D876" s="37">
        <v>139</v>
      </c>
      <c r="E876" s="124"/>
      <c r="F876" s="423">
        <v>664</v>
      </c>
      <c r="G876" s="124"/>
    </row>
    <row r="877" spans="1:7" s="231" customFormat="1" ht="18.75" customHeight="1">
      <c r="A877" s="420" t="s">
        <v>731</v>
      </c>
      <c r="B877" s="421">
        <f aca="true" t="shared" si="44" ref="B877:F877">SUM(B878,B885,B887)</f>
        <v>1810</v>
      </c>
      <c r="C877" s="30">
        <f t="shared" si="44"/>
        <v>6796</v>
      </c>
      <c r="D877" s="30">
        <f t="shared" si="44"/>
        <v>6248</v>
      </c>
      <c r="E877" s="124">
        <f t="shared" si="42"/>
        <v>91.93643319599765</v>
      </c>
      <c r="F877" s="30">
        <f t="shared" si="44"/>
        <v>4620</v>
      </c>
      <c r="G877" s="124">
        <f t="shared" si="43"/>
        <v>35.24</v>
      </c>
    </row>
    <row r="878" spans="1:7" s="231" customFormat="1" ht="18.75" customHeight="1">
      <c r="A878" s="420" t="s">
        <v>732</v>
      </c>
      <c r="B878" s="30">
        <v>1180</v>
      </c>
      <c r="C878" s="30">
        <v>5030</v>
      </c>
      <c r="D878" s="30">
        <f>SUM(D879:D884)</f>
        <v>4482</v>
      </c>
      <c r="E878" s="124">
        <f t="shared" si="42"/>
        <v>89.10536779324055</v>
      </c>
      <c r="F878" s="30">
        <f>SUM(F879:F884)</f>
        <v>3450</v>
      </c>
      <c r="G878" s="124">
        <f t="shared" si="43"/>
        <v>29.91</v>
      </c>
    </row>
    <row r="879" spans="1:7" ht="18.75" customHeight="1">
      <c r="A879" s="422" t="s">
        <v>53</v>
      </c>
      <c r="B879" s="37"/>
      <c r="C879" s="37"/>
      <c r="D879" s="37">
        <v>1448</v>
      </c>
      <c r="E879" s="124"/>
      <c r="F879" s="423">
        <v>1255</v>
      </c>
      <c r="G879" s="124"/>
    </row>
    <row r="880" spans="1:7" ht="18.75" customHeight="1">
      <c r="A880" s="422" t="s">
        <v>54</v>
      </c>
      <c r="B880" s="37"/>
      <c r="C880" s="37"/>
      <c r="D880" s="37">
        <v>286</v>
      </c>
      <c r="E880" s="124"/>
      <c r="F880" s="423">
        <v>205</v>
      </c>
      <c r="G880" s="124"/>
    </row>
    <row r="881" spans="1:7" ht="18.75" customHeight="1">
      <c r="A881" s="422" t="s">
        <v>55</v>
      </c>
      <c r="B881" s="37"/>
      <c r="C881" s="37"/>
      <c r="D881" s="37"/>
      <c r="E881" s="124"/>
      <c r="F881" s="423">
        <v>40</v>
      </c>
      <c r="G881" s="124"/>
    </row>
    <row r="882" spans="1:7" ht="18.75" customHeight="1">
      <c r="A882" s="422" t="s">
        <v>733</v>
      </c>
      <c r="B882" s="37"/>
      <c r="C882" s="37"/>
      <c r="D882" s="37">
        <v>70</v>
      </c>
      <c r="E882" s="124"/>
      <c r="F882" s="423">
        <v>300</v>
      </c>
      <c r="G882" s="124"/>
    </row>
    <row r="883" spans="1:7" ht="18.75" customHeight="1">
      <c r="A883" s="422" t="s">
        <v>62</v>
      </c>
      <c r="B883" s="37"/>
      <c r="C883" s="37"/>
      <c r="D883" s="37">
        <v>7</v>
      </c>
      <c r="E883" s="124"/>
      <c r="F883" s="423">
        <v>89</v>
      </c>
      <c r="G883" s="124"/>
    </row>
    <row r="884" spans="1:7" ht="18.75" customHeight="1">
      <c r="A884" s="422" t="s">
        <v>734</v>
      </c>
      <c r="B884" s="37"/>
      <c r="C884" s="37"/>
      <c r="D884" s="37">
        <v>2671</v>
      </c>
      <c r="E884" s="124"/>
      <c r="F884" s="423">
        <v>1561</v>
      </c>
      <c r="G884" s="124"/>
    </row>
    <row r="885" spans="1:7" s="231" customFormat="1" ht="18.75" customHeight="1">
      <c r="A885" s="420" t="s">
        <v>735</v>
      </c>
      <c r="B885" s="30"/>
      <c r="C885" s="30">
        <v>758</v>
      </c>
      <c r="D885" s="421">
        <f>SUM(D886:D886)</f>
        <v>758</v>
      </c>
      <c r="E885" s="124">
        <f aca="true" t="shared" si="45" ref="E885:E890">D885/C885*100</f>
        <v>100</v>
      </c>
      <c r="F885" s="421">
        <f>SUM(F886:F886)</f>
        <v>633</v>
      </c>
      <c r="G885" s="124">
        <f aca="true" t="shared" si="46" ref="G885:G889">ROUND((D885-F885)/F885*100,2)</f>
        <v>19.75</v>
      </c>
    </row>
    <row r="886" spans="1:7" ht="18.75" customHeight="1">
      <c r="A886" s="422" t="s">
        <v>736</v>
      </c>
      <c r="B886" s="37"/>
      <c r="C886" s="37"/>
      <c r="D886" s="37">
        <v>758</v>
      </c>
      <c r="E886" s="124"/>
      <c r="F886" s="423">
        <v>633</v>
      </c>
      <c r="G886" s="124"/>
    </row>
    <row r="887" spans="1:7" s="231" customFormat="1" ht="18.75" customHeight="1">
      <c r="A887" s="420" t="s">
        <v>737</v>
      </c>
      <c r="B887" s="30">
        <v>630</v>
      </c>
      <c r="C887" s="30">
        <v>1008</v>
      </c>
      <c r="D887" s="30">
        <f>SUM(D888:D888)</f>
        <v>1008</v>
      </c>
      <c r="E887" s="124">
        <f t="shared" si="45"/>
        <v>100</v>
      </c>
      <c r="F887" s="421">
        <f>SUM(F888:F888)</f>
        <v>537</v>
      </c>
      <c r="G887" s="124">
        <f t="shared" si="46"/>
        <v>87.71</v>
      </c>
    </row>
    <row r="888" spans="1:7" ht="18.75" customHeight="1">
      <c r="A888" s="422" t="s">
        <v>738</v>
      </c>
      <c r="B888" s="37"/>
      <c r="C888" s="37"/>
      <c r="D888" s="37">
        <v>1008</v>
      </c>
      <c r="E888" s="124"/>
      <c r="F888" s="423">
        <v>537</v>
      </c>
      <c r="G888" s="124"/>
    </row>
    <row r="889" spans="1:7" s="231" customFormat="1" ht="18.75" customHeight="1">
      <c r="A889" s="420" t="s">
        <v>739</v>
      </c>
      <c r="B889" s="30">
        <f aca="true" t="shared" si="47" ref="B889:F889">SUM(B890,B894,B898,B902,B903)</f>
        <v>790</v>
      </c>
      <c r="C889" s="30">
        <f t="shared" si="47"/>
        <v>1904</v>
      </c>
      <c r="D889" s="30">
        <f t="shared" si="47"/>
        <v>1355</v>
      </c>
      <c r="E889" s="124">
        <f t="shared" si="45"/>
        <v>71.16596638655463</v>
      </c>
      <c r="F889" s="421">
        <f t="shared" si="47"/>
        <v>2461</v>
      </c>
      <c r="G889" s="124">
        <f t="shared" si="46"/>
        <v>-44.94</v>
      </c>
    </row>
    <row r="890" spans="1:7" s="231" customFormat="1" ht="18.75" customHeight="1">
      <c r="A890" s="420" t="s">
        <v>740</v>
      </c>
      <c r="B890" s="30">
        <v>150</v>
      </c>
      <c r="C890" s="30">
        <v>231</v>
      </c>
      <c r="D890" s="421">
        <f>SUM(D891:D893)</f>
        <v>231</v>
      </c>
      <c r="E890" s="124">
        <f t="shared" si="45"/>
        <v>100</v>
      </c>
      <c r="F890" s="421">
        <f>SUM(F891:F893)</f>
        <v>0</v>
      </c>
      <c r="G890" s="124"/>
    </row>
    <row r="891" spans="1:7" ht="18.75" customHeight="1">
      <c r="A891" s="422" t="s">
        <v>53</v>
      </c>
      <c r="B891" s="37"/>
      <c r="C891" s="37"/>
      <c r="D891" s="37">
        <v>231</v>
      </c>
      <c r="E891" s="124"/>
      <c r="F891" s="423"/>
      <c r="G891" s="124"/>
    </row>
    <row r="892" spans="1:7" ht="18.75" customHeight="1">
      <c r="A892" s="422" t="s">
        <v>54</v>
      </c>
      <c r="B892" s="37"/>
      <c r="C892" s="37"/>
      <c r="D892" s="37"/>
      <c r="E892" s="124"/>
      <c r="F892" s="423"/>
      <c r="G892" s="124"/>
    </row>
    <row r="893" spans="1:7" ht="18.75" customHeight="1">
      <c r="A893" s="422" t="s">
        <v>741</v>
      </c>
      <c r="B893" s="37"/>
      <c r="C893" s="37"/>
      <c r="D893" s="37"/>
      <c r="E893" s="124"/>
      <c r="F893" s="423"/>
      <c r="G893" s="124"/>
    </row>
    <row r="894" spans="1:7" s="231" customFormat="1" ht="18.75" customHeight="1">
      <c r="A894" s="420" t="s">
        <v>742</v>
      </c>
      <c r="B894" s="30">
        <v>43</v>
      </c>
      <c r="C894" s="30">
        <v>132</v>
      </c>
      <c r="D894" s="421">
        <f>SUM(D895:D897)</f>
        <v>132</v>
      </c>
      <c r="E894" s="124">
        <f>D894/C894*100</f>
        <v>100</v>
      </c>
      <c r="F894" s="421">
        <f>SUM(F895:F897)</f>
        <v>212</v>
      </c>
      <c r="G894" s="124">
        <f>ROUND((D894-F894)/F894*100,2)</f>
        <v>-37.74</v>
      </c>
    </row>
    <row r="895" spans="1:7" s="231" customFormat="1" ht="18.75" customHeight="1">
      <c r="A895" s="422" t="s">
        <v>743</v>
      </c>
      <c r="B895" s="30"/>
      <c r="C895" s="30"/>
      <c r="D895" s="37">
        <v>55</v>
      </c>
      <c r="E895" s="124"/>
      <c r="F895" s="421"/>
      <c r="G895" s="124"/>
    </row>
    <row r="896" spans="1:7" ht="18.75" customHeight="1">
      <c r="A896" s="422" t="s">
        <v>744</v>
      </c>
      <c r="B896" s="37"/>
      <c r="C896" s="37"/>
      <c r="D896" s="37"/>
      <c r="E896" s="124"/>
      <c r="F896" s="423"/>
      <c r="G896" s="124"/>
    </row>
    <row r="897" spans="1:7" ht="18.75" customHeight="1">
      <c r="A897" s="422" t="s">
        <v>745</v>
      </c>
      <c r="B897" s="37"/>
      <c r="C897" s="37"/>
      <c r="D897" s="37">
        <v>77</v>
      </c>
      <c r="E897" s="124"/>
      <c r="F897" s="423">
        <v>212</v>
      </c>
      <c r="G897" s="124"/>
    </row>
    <row r="898" spans="1:7" s="231" customFormat="1" ht="18.75" customHeight="1">
      <c r="A898" s="420" t="s">
        <v>746</v>
      </c>
      <c r="B898" s="30">
        <v>247</v>
      </c>
      <c r="C898" s="30">
        <v>1427</v>
      </c>
      <c r="D898" s="421">
        <f>SUM(D899:D901)</f>
        <v>878</v>
      </c>
      <c r="E898" s="124">
        <f>D898/C898*100</f>
        <v>61.527680448493335</v>
      </c>
      <c r="F898" s="421">
        <f>SUM(F899:F901)</f>
        <v>1907</v>
      </c>
      <c r="G898" s="124">
        <f>ROUND((D898-F898)/F898*100,2)</f>
        <v>-53.96</v>
      </c>
    </row>
    <row r="899" spans="1:7" ht="18.75" customHeight="1">
      <c r="A899" s="422" t="s">
        <v>747</v>
      </c>
      <c r="B899" s="37"/>
      <c r="C899" s="37"/>
      <c r="D899" s="37"/>
      <c r="E899" s="124"/>
      <c r="F899" s="423"/>
      <c r="G899" s="124"/>
    </row>
    <row r="900" spans="1:7" ht="18.75" customHeight="1">
      <c r="A900" s="422" t="s">
        <v>748</v>
      </c>
      <c r="B900" s="37"/>
      <c r="C900" s="37"/>
      <c r="D900" s="37"/>
      <c r="E900" s="124"/>
      <c r="F900" s="423"/>
      <c r="G900" s="124"/>
    </row>
    <row r="901" spans="1:7" ht="18.75" customHeight="1">
      <c r="A901" s="422" t="s">
        <v>749</v>
      </c>
      <c r="B901" s="37"/>
      <c r="C901" s="37"/>
      <c r="D901" s="37">
        <v>878</v>
      </c>
      <c r="E901" s="124"/>
      <c r="F901" s="423">
        <v>1907</v>
      </c>
      <c r="G901" s="124"/>
    </row>
    <row r="902" spans="1:7" s="231" customFormat="1" ht="18.75" customHeight="1">
      <c r="A902" s="420" t="s">
        <v>750</v>
      </c>
      <c r="B902" s="30"/>
      <c r="C902" s="30"/>
      <c r="D902" s="37"/>
      <c r="E902" s="124"/>
      <c r="F902" s="421">
        <v>0</v>
      </c>
      <c r="G902" s="124"/>
    </row>
    <row r="903" spans="1:7" s="231" customFormat="1" ht="18.75" customHeight="1">
      <c r="A903" s="420" t="s">
        <v>751</v>
      </c>
      <c r="B903" s="30">
        <v>350</v>
      </c>
      <c r="C903" s="30">
        <v>114</v>
      </c>
      <c r="D903" s="421">
        <f>D904</f>
        <v>114</v>
      </c>
      <c r="E903" s="124">
        <f aca="true" t="shared" si="48" ref="E903:E906">D903/C903*100</f>
        <v>100</v>
      </c>
      <c r="F903" s="421">
        <f>F904</f>
        <v>342</v>
      </c>
      <c r="G903" s="124">
        <f aca="true" t="shared" si="49" ref="G903:G906">ROUND((D903-F903)/F903*100,2)</f>
        <v>-66.67</v>
      </c>
    </row>
    <row r="904" spans="1:7" ht="18.75" customHeight="1">
      <c r="A904" s="422" t="s">
        <v>752</v>
      </c>
      <c r="B904" s="37"/>
      <c r="C904" s="37"/>
      <c r="D904" s="37">
        <v>114</v>
      </c>
      <c r="E904" s="124"/>
      <c r="F904" s="423">
        <v>342</v>
      </c>
      <c r="G904" s="124"/>
    </row>
    <row r="905" spans="1:7" s="231" customFormat="1" ht="18.75" customHeight="1">
      <c r="A905" s="420" t="s">
        <v>753</v>
      </c>
      <c r="B905" s="30">
        <f aca="true" t="shared" si="50" ref="B905:F905">SUM(B906,B925,B935)</f>
        <v>11027</v>
      </c>
      <c r="C905" s="30">
        <f t="shared" si="50"/>
        <v>13020</v>
      </c>
      <c r="D905" s="30">
        <f t="shared" si="50"/>
        <v>13020</v>
      </c>
      <c r="E905" s="124">
        <f t="shared" si="48"/>
        <v>100</v>
      </c>
      <c r="F905" s="30">
        <f t="shared" si="50"/>
        <v>45704</v>
      </c>
      <c r="G905" s="124">
        <f t="shared" si="49"/>
        <v>-71.51</v>
      </c>
    </row>
    <row r="906" spans="1:7" s="231" customFormat="1" ht="18.75" customHeight="1">
      <c r="A906" s="420" t="s">
        <v>754</v>
      </c>
      <c r="B906" s="30">
        <v>10663</v>
      </c>
      <c r="C906" s="30">
        <v>12467</v>
      </c>
      <c r="D906" s="30">
        <f>SUM(D907:D921)</f>
        <v>12467</v>
      </c>
      <c r="E906" s="124">
        <f t="shared" si="48"/>
        <v>100</v>
      </c>
      <c r="F906" s="30">
        <f>SUM(F907:F921)</f>
        <v>45189</v>
      </c>
      <c r="G906" s="124">
        <f t="shared" si="49"/>
        <v>-72.41</v>
      </c>
    </row>
    <row r="907" spans="1:7" ht="18.75" customHeight="1">
      <c r="A907" s="422" t="s">
        <v>53</v>
      </c>
      <c r="B907" s="37"/>
      <c r="C907" s="37"/>
      <c r="D907" s="37">
        <v>4194</v>
      </c>
      <c r="E907" s="124"/>
      <c r="F907" s="423">
        <v>3238</v>
      </c>
      <c r="G907" s="124"/>
    </row>
    <row r="908" spans="1:7" ht="18.75" customHeight="1">
      <c r="A908" s="422" t="s">
        <v>54</v>
      </c>
      <c r="B908" s="37"/>
      <c r="C908" s="37"/>
      <c r="D908" s="37">
        <v>744</v>
      </c>
      <c r="E908" s="124"/>
      <c r="F908" s="423">
        <v>285</v>
      </c>
      <c r="G908" s="124"/>
    </row>
    <row r="909" spans="1:7" ht="18.75" customHeight="1">
      <c r="A909" s="422" t="s">
        <v>755</v>
      </c>
      <c r="B909" s="37"/>
      <c r="C909" s="37"/>
      <c r="D909" s="37">
        <v>85</v>
      </c>
      <c r="E909" s="124"/>
      <c r="F909" s="423"/>
      <c r="G909" s="124"/>
    </row>
    <row r="910" spans="1:7" ht="18.75" customHeight="1">
      <c r="A910" s="422" t="s">
        <v>756</v>
      </c>
      <c r="B910" s="37"/>
      <c r="C910" s="37"/>
      <c r="D910" s="37">
        <v>205</v>
      </c>
      <c r="E910" s="124"/>
      <c r="F910" s="423">
        <v>55</v>
      </c>
      <c r="G910" s="124"/>
    </row>
    <row r="911" spans="1:7" ht="18.75" customHeight="1">
      <c r="A911" s="422" t="s">
        <v>757</v>
      </c>
      <c r="B911" s="37"/>
      <c r="C911" s="37"/>
      <c r="D911" s="37">
        <v>30</v>
      </c>
      <c r="E911" s="124"/>
      <c r="F911" s="423">
        <v>70</v>
      </c>
      <c r="G911" s="124"/>
    </row>
    <row r="912" spans="1:7" ht="18.75" customHeight="1">
      <c r="A912" s="422" t="s">
        <v>758</v>
      </c>
      <c r="B912" s="37"/>
      <c r="C912" s="37"/>
      <c r="D912" s="37"/>
      <c r="E912" s="124"/>
      <c r="F912" s="423"/>
      <c r="G912" s="124"/>
    </row>
    <row r="913" spans="1:7" ht="18.75" customHeight="1">
      <c r="A913" s="422" t="s">
        <v>759</v>
      </c>
      <c r="B913" s="37"/>
      <c r="C913" s="37"/>
      <c r="D913" s="37">
        <v>20</v>
      </c>
      <c r="E913" s="124"/>
      <c r="F913" s="423"/>
      <c r="G913" s="124"/>
    </row>
    <row r="914" spans="1:7" ht="18.75" customHeight="1">
      <c r="A914" s="422" t="s">
        <v>760</v>
      </c>
      <c r="B914" s="37"/>
      <c r="C914" s="37"/>
      <c r="D914" s="37"/>
      <c r="E914" s="124"/>
      <c r="F914" s="423"/>
      <c r="G914" s="124"/>
    </row>
    <row r="915" spans="1:7" ht="18.75" customHeight="1">
      <c r="A915" s="422" t="s">
        <v>761</v>
      </c>
      <c r="B915" s="37"/>
      <c r="C915" s="37"/>
      <c r="D915" s="37">
        <v>2927</v>
      </c>
      <c r="E915" s="124"/>
      <c r="F915" s="423">
        <v>28600</v>
      </c>
      <c r="G915" s="124"/>
    </row>
    <row r="916" spans="1:7" ht="18.75" customHeight="1">
      <c r="A916" s="422" t="s">
        <v>762</v>
      </c>
      <c r="B916" s="37"/>
      <c r="C916" s="37"/>
      <c r="D916" s="37">
        <v>172</v>
      </c>
      <c r="E916" s="124"/>
      <c r="F916" s="423">
        <v>142</v>
      </c>
      <c r="G916" s="124"/>
    </row>
    <row r="917" spans="1:7" ht="18.75" customHeight="1">
      <c r="A917" s="422" t="s">
        <v>763</v>
      </c>
      <c r="B917" s="37"/>
      <c r="C917" s="37"/>
      <c r="D917" s="37"/>
      <c r="E917" s="124"/>
      <c r="F917" s="423">
        <v>5</v>
      </c>
      <c r="G917" s="124"/>
    </row>
    <row r="918" spans="1:7" ht="18.75" customHeight="1">
      <c r="A918" s="422" t="s">
        <v>764</v>
      </c>
      <c r="B918" s="37"/>
      <c r="C918" s="37"/>
      <c r="D918" s="37"/>
      <c r="E918" s="124"/>
      <c r="F918" s="423">
        <v>2255</v>
      </c>
      <c r="G918" s="124"/>
    </row>
    <row r="919" spans="1:7" ht="18.75" customHeight="1">
      <c r="A919" s="422" t="s">
        <v>765</v>
      </c>
      <c r="B919" s="37"/>
      <c r="C919" s="37"/>
      <c r="D919" s="37">
        <v>5</v>
      </c>
      <c r="E919" s="124"/>
      <c r="F919" s="423"/>
      <c r="G919" s="124"/>
    </row>
    <row r="920" spans="1:7" ht="18.75" customHeight="1">
      <c r="A920" s="422" t="s">
        <v>62</v>
      </c>
      <c r="B920" s="37"/>
      <c r="C920" s="37"/>
      <c r="D920" s="37">
        <v>3983</v>
      </c>
      <c r="E920" s="124"/>
      <c r="F920" s="423">
        <v>5077</v>
      </c>
      <c r="G920" s="124"/>
    </row>
    <row r="921" spans="1:7" ht="18.75" customHeight="1">
      <c r="A921" s="422" t="s">
        <v>766</v>
      </c>
      <c r="B921" s="37"/>
      <c r="C921" s="37"/>
      <c r="D921" s="37">
        <v>102</v>
      </c>
      <c r="E921" s="124"/>
      <c r="F921" s="423">
        <v>5462</v>
      </c>
      <c r="G921" s="124"/>
    </row>
    <row r="922" spans="1:7" ht="18.75" customHeight="1">
      <c r="A922" s="420" t="s">
        <v>767</v>
      </c>
      <c r="B922" s="37"/>
      <c r="C922" s="37"/>
      <c r="D922" s="37"/>
      <c r="E922" s="124"/>
      <c r="F922" s="423">
        <f>F923</f>
        <v>0</v>
      </c>
      <c r="G922" s="124"/>
    </row>
    <row r="923" spans="1:7" ht="18.75" customHeight="1">
      <c r="A923" s="422" t="s">
        <v>53</v>
      </c>
      <c r="B923" s="37"/>
      <c r="C923" s="37"/>
      <c r="D923" s="37"/>
      <c r="E923" s="124"/>
      <c r="F923" s="423"/>
      <c r="G923" s="124"/>
    </row>
    <row r="924" spans="1:7" ht="18.75" customHeight="1">
      <c r="A924" s="420" t="s">
        <v>768</v>
      </c>
      <c r="B924" s="37"/>
      <c r="C924" s="37"/>
      <c r="D924" s="37"/>
      <c r="E924" s="124"/>
      <c r="F924" s="423"/>
      <c r="G924" s="124"/>
    </row>
    <row r="925" spans="1:7" s="231" customFormat="1" ht="18.75" customHeight="1">
      <c r="A925" s="420" t="s">
        <v>769</v>
      </c>
      <c r="B925" s="30">
        <v>364</v>
      </c>
      <c r="C925" s="30">
        <v>553</v>
      </c>
      <c r="D925" s="421">
        <f>SUM(D926:D934)</f>
        <v>553</v>
      </c>
      <c r="E925" s="124">
        <f>D925/C925*100</f>
        <v>100</v>
      </c>
      <c r="F925" s="421">
        <f>SUM(F926:F934)</f>
        <v>498</v>
      </c>
      <c r="G925" s="124">
        <f>ROUND((D925-F925)/F925*100,2)</f>
        <v>11.04</v>
      </c>
    </row>
    <row r="926" spans="1:7" ht="18.75" customHeight="1">
      <c r="A926" s="422" t="s">
        <v>53</v>
      </c>
      <c r="B926" s="37"/>
      <c r="C926" s="37"/>
      <c r="D926" s="37">
        <v>26</v>
      </c>
      <c r="E926" s="124"/>
      <c r="F926" s="423">
        <v>6</v>
      </c>
      <c r="G926" s="124"/>
    </row>
    <row r="927" spans="1:7" ht="18.75" customHeight="1">
      <c r="A927" s="422" t="s">
        <v>54</v>
      </c>
      <c r="B927" s="37"/>
      <c r="C927" s="37"/>
      <c r="D927" s="37">
        <v>20</v>
      </c>
      <c r="E927" s="124"/>
      <c r="F927" s="423"/>
      <c r="G927" s="124"/>
    </row>
    <row r="928" spans="1:7" ht="18.75" customHeight="1">
      <c r="A928" s="422" t="s">
        <v>770</v>
      </c>
      <c r="B928" s="37"/>
      <c r="C928" s="37"/>
      <c r="D928" s="37">
        <v>285</v>
      </c>
      <c r="E928" s="124"/>
      <c r="F928" s="423">
        <v>141</v>
      </c>
      <c r="G928" s="124"/>
    </row>
    <row r="929" spans="1:7" ht="18.75" customHeight="1">
      <c r="A929" s="422" t="s">
        <v>771</v>
      </c>
      <c r="B929" s="37"/>
      <c r="C929" s="37"/>
      <c r="D929" s="37">
        <v>5</v>
      </c>
      <c r="E929" s="124"/>
      <c r="F929" s="423">
        <v>35</v>
      </c>
      <c r="G929" s="124"/>
    </row>
    <row r="930" spans="1:7" ht="18.75" customHeight="1">
      <c r="A930" s="422" t="s">
        <v>772</v>
      </c>
      <c r="B930" s="37"/>
      <c r="C930" s="37"/>
      <c r="D930" s="37">
        <v>18</v>
      </c>
      <c r="E930" s="124"/>
      <c r="F930" s="423">
        <v>14</v>
      </c>
      <c r="G930" s="124"/>
    </row>
    <row r="931" spans="1:7" ht="18.75" customHeight="1">
      <c r="A931" s="422" t="s">
        <v>773</v>
      </c>
      <c r="B931" s="37"/>
      <c r="C931" s="37"/>
      <c r="D931" s="37">
        <v>84</v>
      </c>
      <c r="E931" s="124"/>
      <c r="F931" s="423">
        <v>63</v>
      </c>
      <c r="G931" s="124"/>
    </row>
    <row r="932" spans="1:7" ht="18.75" customHeight="1">
      <c r="A932" s="422" t="s">
        <v>774</v>
      </c>
      <c r="B932" s="37"/>
      <c r="C932" s="37"/>
      <c r="D932" s="37">
        <v>25</v>
      </c>
      <c r="E932" s="124"/>
      <c r="F932" s="423"/>
      <c r="G932" s="124"/>
    </row>
    <row r="933" spans="1:7" ht="18.75" customHeight="1">
      <c r="A933" s="422" t="s">
        <v>775</v>
      </c>
      <c r="B933" s="37"/>
      <c r="C933" s="37"/>
      <c r="D933" s="37"/>
      <c r="E933" s="124"/>
      <c r="F933" s="423"/>
      <c r="G933" s="124"/>
    </row>
    <row r="934" spans="1:7" ht="18.75" customHeight="1">
      <c r="A934" s="422" t="s">
        <v>776</v>
      </c>
      <c r="B934" s="37"/>
      <c r="C934" s="37"/>
      <c r="D934" s="37">
        <v>90</v>
      </c>
      <c r="E934" s="124"/>
      <c r="F934" s="423">
        <v>239</v>
      </c>
      <c r="G934" s="124"/>
    </row>
    <row r="935" spans="1:7" s="231" customFormat="1" ht="18.75" customHeight="1">
      <c r="A935" s="420" t="s">
        <v>777</v>
      </c>
      <c r="B935" s="30"/>
      <c r="C935" s="30"/>
      <c r="D935" s="421">
        <f>D936</f>
        <v>0</v>
      </c>
      <c r="E935" s="124"/>
      <c r="F935" s="421">
        <f>F936</f>
        <v>17</v>
      </c>
      <c r="G935" s="124"/>
    </row>
    <row r="936" spans="1:7" ht="18.75" customHeight="1">
      <c r="A936" s="422" t="s">
        <v>778</v>
      </c>
      <c r="B936" s="37"/>
      <c r="C936" s="37"/>
      <c r="D936" s="37"/>
      <c r="E936" s="124"/>
      <c r="F936" s="423">
        <v>17</v>
      </c>
      <c r="G936" s="124"/>
    </row>
    <row r="937" spans="1:7" s="231" customFormat="1" ht="18.75" customHeight="1">
      <c r="A937" s="420" t="s">
        <v>779</v>
      </c>
      <c r="B937" s="30">
        <f aca="true" t="shared" si="51" ref="B937:F937">SUM(B938,B945,B949)</f>
        <v>54228</v>
      </c>
      <c r="C937" s="30">
        <f t="shared" si="51"/>
        <v>114989</v>
      </c>
      <c r="D937" s="30">
        <f t="shared" si="51"/>
        <v>114989</v>
      </c>
      <c r="E937" s="124">
        <f>D937/C937*100</f>
        <v>100</v>
      </c>
      <c r="F937" s="30">
        <f t="shared" si="51"/>
        <v>185496</v>
      </c>
      <c r="G937" s="124">
        <f>ROUND((D937-F937)/F937*100,2)</f>
        <v>-38.01</v>
      </c>
    </row>
    <row r="938" spans="1:7" s="231" customFormat="1" ht="18.75" customHeight="1">
      <c r="A938" s="420" t="s">
        <v>780</v>
      </c>
      <c r="B938" s="30">
        <v>16823</v>
      </c>
      <c r="C938" s="30">
        <v>88299</v>
      </c>
      <c r="D938" s="30">
        <f>SUM(D939:D944)</f>
        <v>88299</v>
      </c>
      <c r="E938" s="124">
        <f>D938/C938*100</f>
        <v>100</v>
      </c>
      <c r="F938" s="30">
        <f>SUM(F940:F944)</f>
        <v>160592</v>
      </c>
      <c r="G938" s="124">
        <f>ROUND((D938-F938)/F938*100,2)</f>
        <v>-45.02</v>
      </c>
    </row>
    <row r="939" spans="1:7" s="231" customFormat="1" ht="18.75" customHeight="1">
      <c r="A939" s="422" t="s">
        <v>781</v>
      </c>
      <c r="B939" s="30"/>
      <c r="C939" s="30"/>
      <c r="D939" s="37"/>
      <c r="E939" s="124"/>
      <c r="F939" s="421"/>
      <c r="G939" s="124"/>
    </row>
    <row r="940" spans="1:7" ht="18.75" customHeight="1">
      <c r="A940" s="422" t="s">
        <v>782</v>
      </c>
      <c r="B940" s="37"/>
      <c r="C940" s="37"/>
      <c r="D940" s="37">
        <v>16689</v>
      </c>
      <c r="E940" s="124"/>
      <c r="F940" s="423">
        <v>56993</v>
      </c>
      <c r="G940" s="124"/>
    </row>
    <row r="941" spans="1:7" ht="18.75" customHeight="1">
      <c r="A941" s="422" t="s">
        <v>783</v>
      </c>
      <c r="B941" s="37"/>
      <c r="C941" s="37"/>
      <c r="D941" s="37">
        <v>20667</v>
      </c>
      <c r="E941" s="124"/>
      <c r="F941" s="423">
        <v>39333</v>
      </c>
      <c r="G941" s="124"/>
    </row>
    <row r="942" spans="1:7" ht="18.75" customHeight="1">
      <c r="A942" s="422" t="s">
        <v>784</v>
      </c>
      <c r="B942" s="37"/>
      <c r="C942" s="37"/>
      <c r="D942" s="37">
        <v>155</v>
      </c>
      <c r="E942" s="124"/>
      <c r="F942" s="423">
        <v>1392</v>
      </c>
      <c r="G942" s="124"/>
    </row>
    <row r="943" spans="1:7" ht="18.75" customHeight="1">
      <c r="A943" s="422" t="s">
        <v>785</v>
      </c>
      <c r="B943" s="37"/>
      <c r="C943" s="37"/>
      <c r="D943" s="37">
        <v>1211</v>
      </c>
      <c r="E943" s="124"/>
      <c r="F943" s="423">
        <v>620</v>
      </c>
      <c r="G943" s="124"/>
    </row>
    <row r="944" spans="1:7" ht="18.75" customHeight="1">
      <c r="A944" s="422" t="s">
        <v>786</v>
      </c>
      <c r="B944" s="37"/>
      <c r="C944" s="37"/>
      <c r="D944" s="37">
        <v>49577</v>
      </c>
      <c r="E944" s="124"/>
      <c r="F944" s="423">
        <v>62254</v>
      </c>
      <c r="G944" s="124"/>
    </row>
    <row r="945" spans="1:7" s="231" customFormat="1" ht="18.75" customHeight="1">
      <c r="A945" s="420" t="s">
        <v>787</v>
      </c>
      <c r="B945" s="30">
        <v>36685</v>
      </c>
      <c r="C945" s="30">
        <v>25941</v>
      </c>
      <c r="D945" s="30">
        <f>SUM(D946:D948)</f>
        <v>25941</v>
      </c>
      <c r="E945" s="124">
        <f>D945/C945*100</f>
        <v>100</v>
      </c>
      <c r="F945" s="30">
        <f>SUM(F946:F948)</f>
        <v>24324</v>
      </c>
      <c r="G945" s="124">
        <f>ROUND((D945-F945)/F945*100,2)</f>
        <v>6.65</v>
      </c>
    </row>
    <row r="946" spans="1:7" ht="18.75" customHeight="1">
      <c r="A946" s="422" t="s">
        <v>788</v>
      </c>
      <c r="B946" s="37"/>
      <c r="C946" s="37"/>
      <c r="D946" s="37">
        <v>24796</v>
      </c>
      <c r="E946" s="124"/>
      <c r="F946" s="37">
        <v>24324</v>
      </c>
      <c r="G946" s="124"/>
    </row>
    <row r="947" spans="1:7" ht="18.75" customHeight="1">
      <c r="A947" s="422" t="s">
        <v>789</v>
      </c>
      <c r="B947" s="37"/>
      <c r="C947" s="37"/>
      <c r="D947" s="37"/>
      <c r="E947" s="124"/>
      <c r="F947" s="423"/>
      <c r="G947" s="124"/>
    </row>
    <row r="948" spans="1:7" ht="18.75" customHeight="1">
      <c r="A948" s="422" t="s">
        <v>790</v>
      </c>
      <c r="B948" s="37"/>
      <c r="C948" s="37"/>
      <c r="D948" s="37">
        <v>1145</v>
      </c>
      <c r="E948" s="124"/>
      <c r="F948" s="423"/>
      <c r="G948" s="124"/>
    </row>
    <row r="949" spans="1:7" s="231" customFormat="1" ht="18.75" customHeight="1">
      <c r="A949" s="420" t="s">
        <v>791</v>
      </c>
      <c r="B949" s="30">
        <v>720</v>
      </c>
      <c r="C949" s="30">
        <v>749</v>
      </c>
      <c r="D949" s="421">
        <f>SUM(D951:D952)</f>
        <v>749</v>
      </c>
      <c r="E949" s="124">
        <f aca="true" t="shared" si="52" ref="E949:E954">D949/C949*100</f>
        <v>100</v>
      </c>
      <c r="F949" s="421">
        <f>SUM(F951:F952)</f>
        <v>580</v>
      </c>
      <c r="G949" s="124">
        <f aca="true" t="shared" si="53" ref="G949:G954">ROUND((D949-F949)/F949*100,2)</f>
        <v>29.14</v>
      </c>
    </row>
    <row r="950" spans="1:7" s="231" customFormat="1" ht="18.75" customHeight="1">
      <c r="A950" s="422" t="s">
        <v>792</v>
      </c>
      <c r="B950" s="30"/>
      <c r="C950" s="30"/>
      <c r="D950" s="37"/>
      <c r="E950" s="124"/>
      <c r="F950" s="421"/>
      <c r="G950" s="124"/>
    </row>
    <row r="951" spans="1:7" ht="18.75" customHeight="1">
      <c r="A951" s="422" t="s">
        <v>793</v>
      </c>
      <c r="B951" s="37"/>
      <c r="C951" s="37"/>
      <c r="D951" s="37">
        <v>435</v>
      </c>
      <c r="E951" s="124"/>
      <c r="F951" s="423"/>
      <c r="G951" s="124"/>
    </row>
    <row r="952" spans="1:7" ht="18.75" customHeight="1">
      <c r="A952" s="422" t="s">
        <v>794</v>
      </c>
      <c r="B952" s="37"/>
      <c r="C952" s="37"/>
      <c r="D952" s="37">
        <v>314</v>
      </c>
      <c r="E952" s="124"/>
      <c r="F952" s="423">
        <v>580</v>
      </c>
      <c r="G952" s="124"/>
    </row>
    <row r="953" spans="1:7" s="231" customFormat="1" ht="18.75" customHeight="1">
      <c r="A953" s="420" t="s">
        <v>795</v>
      </c>
      <c r="B953" s="30">
        <f aca="true" t="shared" si="54" ref="B953:F953">SUM(B954,B967,B973,B974,B980)</f>
        <v>6528</v>
      </c>
      <c r="C953" s="30">
        <f t="shared" si="54"/>
        <v>11339</v>
      </c>
      <c r="D953" s="30">
        <f t="shared" si="54"/>
        <v>11161</v>
      </c>
      <c r="E953" s="124">
        <f t="shared" si="52"/>
        <v>98.4301966663727</v>
      </c>
      <c r="F953" s="30">
        <f t="shared" si="54"/>
        <v>12283</v>
      </c>
      <c r="G953" s="124">
        <f t="shared" si="53"/>
        <v>-9.13</v>
      </c>
    </row>
    <row r="954" spans="1:7" s="231" customFormat="1" ht="18.75" customHeight="1">
      <c r="A954" s="420" t="s">
        <v>796</v>
      </c>
      <c r="B954" s="30">
        <v>5108</v>
      </c>
      <c r="C954" s="30">
        <v>9333</v>
      </c>
      <c r="D954" s="30">
        <f>SUM(D955:D966)</f>
        <v>9333</v>
      </c>
      <c r="E954" s="124">
        <f t="shared" si="52"/>
        <v>100</v>
      </c>
      <c r="F954" s="30">
        <f>SUM(F955:F966)</f>
        <v>11182</v>
      </c>
      <c r="G954" s="124">
        <f t="shared" si="53"/>
        <v>-16.54</v>
      </c>
    </row>
    <row r="955" spans="1:7" ht="18.75" customHeight="1">
      <c r="A955" s="422" t="s">
        <v>53</v>
      </c>
      <c r="B955" s="37"/>
      <c r="C955" s="37"/>
      <c r="D955" s="37">
        <v>1382</v>
      </c>
      <c r="E955" s="124"/>
      <c r="F955" s="423">
        <v>1410</v>
      </c>
      <c r="G955" s="124"/>
    </row>
    <row r="956" spans="1:7" ht="18.75" customHeight="1">
      <c r="A956" s="422" t="s">
        <v>54</v>
      </c>
      <c r="B956" s="37"/>
      <c r="C956" s="37"/>
      <c r="D956" s="37">
        <v>223</v>
      </c>
      <c r="E956" s="124"/>
      <c r="F956" s="423">
        <v>52</v>
      </c>
      <c r="G956" s="124"/>
    </row>
    <row r="957" spans="1:7" ht="18.75" customHeight="1">
      <c r="A957" s="422" t="s">
        <v>55</v>
      </c>
      <c r="B957" s="37"/>
      <c r="C957" s="37"/>
      <c r="D957" s="37">
        <v>55</v>
      </c>
      <c r="E957" s="124"/>
      <c r="F957" s="423">
        <v>68</v>
      </c>
      <c r="G957" s="124"/>
    </row>
    <row r="958" spans="1:7" ht="18.75" customHeight="1">
      <c r="A958" s="422" t="s">
        <v>797</v>
      </c>
      <c r="B958" s="37"/>
      <c r="C958" s="37"/>
      <c r="D958" s="37">
        <v>2</v>
      </c>
      <c r="E958" s="124"/>
      <c r="F958" s="423">
        <v>2</v>
      </c>
      <c r="G958" s="124"/>
    </row>
    <row r="959" spans="1:7" ht="18.75" customHeight="1">
      <c r="A959" s="422" t="s">
        <v>798</v>
      </c>
      <c r="B959" s="37"/>
      <c r="C959" s="37"/>
      <c r="D959" s="37">
        <v>19</v>
      </c>
      <c r="E959" s="124"/>
      <c r="F959" s="423">
        <v>5</v>
      </c>
      <c r="G959" s="124"/>
    </row>
    <row r="960" spans="1:7" ht="18.75" customHeight="1">
      <c r="A960" s="422" t="s">
        <v>799</v>
      </c>
      <c r="B960" s="37"/>
      <c r="C960" s="37"/>
      <c r="D960" s="37">
        <v>53</v>
      </c>
      <c r="E960" s="124"/>
      <c r="F960" s="423">
        <v>44</v>
      </c>
      <c r="G960" s="124"/>
    </row>
    <row r="961" spans="1:7" ht="18.75" customHeight="1">
      <c r="A961" s="422" t="s">
        <v>800</v>
      </c>
      <c r="B961" s="37"/>
      <c r="C961" s="37"/>
      <c r="D961" s="37"/>
      <c r="E961" s="124"/>
      <c r="F961" s="423"/>
      <c r="G961" s="124"/>
    </row>
    <row r="962" spans="1:7" ht="18.75" customHeight="1">
      <c r="A962" s="422" t="s">
        <v>801</v>
      </c>
      <c r="B962" s="37"/>
      <c r="C962" s="37"/>
      <c r="D962" s="37">
        <v>150</v>
      </c>
      <c r="E962" s="124"/>
      <c r="F962" s="423"/>
      <c r="G962" s="124"/>
    </row>
    <row r="963" spans="1:7" ht="18.75" customHeight="1">
      <c r="A963" s="422" t="s">
        <v>802</v>
      </c>
      <c r="B963" s="37"/>
      <c r="C963" s="37"/>
      <c r="D963" s="37"/>
      <c r="E963" s="124"/>
      <c r="F963" s="423">
        <v>100</v>
      </c>
      <c r="G963" s="124"/>
    </row>
    <row r="964" spans="1:7" ht="18.75" customHeight="1">
      <c r="A964" s="422" t="s">
        <v>803</v>
      </c>
      <c r="B964" s="37"/>
      <c r="C964" s="37"/>
      <c r="D964" s="37">
        <v>269</v>
      </c>
      <c r="E964" s="124"/>
      <c r="F964" s="423">
        <v>269</v>
      </c>
      <c r="G964" s="124"/>
    </row>
    <row r="965" spans="1:7" ht="18.75" customHeight="1">
      <c r="A965" s="422" t="s">
        <v>62</v>
      </c>
      <c r="B965" s="37"/>
      <c r="C965" s="37"/>
      <c r="D965" s="37">
        <v>397</v>
      </c>
      <c r="E965" s="124"/>
      <c r="F965" s="423">
        <v>625</v>
      </c>
      <c r="G965" s="124"/>
    </row>
    <row r="966" spans="1:7" ht="18.75" customHeight="1">
      <c r="A966" s="422" t="s">
        <v>804</v>
      </c>
      <c r="B966" s="37"/>
      <c r="C966" s="37"/>
      <c r="D966" s="37">
        <v>6783</v>
      </c>
      <c r="E966" s="124"/>
      <c r="F966" s="423">
        <v>8607</v>
      </c>
      <c r="G966" s="124"/>
    </row>
    <row r="967" spans="1:7" s="231" customFormat="1" ht="18.75" customHeight="1">
      <c r="A967" s="420" t="s">
        <v>805</v>
      </c>
      <c r="B967" s="30"/>
      <c r="C967" s="30">
        <v>2</v>
      </c>
      <c r="D967" s="421">
        <f>SUM(D970:D972)</f>
        <v>2</v>
      </c>
      <c r="E967" s="124">
        <f>D967/C967*100</f>
        <v>100</v>
      </c>
      <c r="F967" s="421">
        <f>SUM(F970:F972)</f>
        <v>1</v>
      </c>
      <c r="G967" s="124">
        <f>ROUND((D967-F967)/F967*100,2)</f>
        <v>100</v>
      </c>
    </row>
    <row r="968" spans="1:7" s="231" customFormat="1" ht="18.75" customHeight="1">
      <c r="A968" s="422" t="s">
        <v>53</v>
      </c>
      <c r="B968" s="30"/>
      <c r="C968" s="30"/>
      <c r="D968" s="37"/>
      <c r="E968" s="124"/>
      <c r="F968" s="421"/>
      <c r="G968" s="124"/>
    </row>
    <row r="969" spans="1:7" s="231" customFormat="1" ht="18.75" customHeight="1">
      <c r="A969" s="422" t="s">
        <v>54</v>
      </c>
      <c r="B969" s="30"/>
      <c r="C969" s="30"/>
      <c r="D969" s="37"/>
      <c r="E969" s="124"/>
      <c r="F969" s="421"/>
      <c r="G969" s="124"/>
    </row>
    <row r="970" spans="1:7" ht="18.75" customHeight="1">
      <c r="A970" s="422" t="s">
        <v>806</v>
      </c>
      <c r="B970" s="37"/>
      <c r="C970" s="37"/>
      <c r="D970" s="37"/>
      <c r="E970" s="124"/>
      <c r="F970" s="423"/>
      <c r="G970" s="124"/>
    </row>
    <row r="971" spans="1:7" ht="18.75" customHeight="1">
      <c r="A971" s="422" t="s">
        <v>62</v>
      </c>
      <c r="B971" s="37"/>
      <c r="C971" s="37"/>
      <c r="D971" s="37"/>
      <c r="E971" s="124"/>
      <c r="F971" s="423">
        <v>1</v>
      </c>
      <c r="G971" s="124"/>
    </row>
    <row r="972" spans="1:7" ht="18.75" customHeight="1">
      <c r="A972" s="422" t="s">
        <v>807</v>
      </c>
      <c r="C972" s="37"/>
      <c r="D972" s="37">
        <v>2</v>
      </c>
      <c r="E972" s="124"/>
      <c r="F972" s="423"/>
      <c r="G972" s="124"/>
    </row>
    <row r="973" spans="1:7" s="231" customFormat="1" ht="18.75" customHeight="1">
      <c r="A973" s="420" t="s">
        <v>808</v>
      </c>
      <c r="B973" s="30"/>
      <c r="C973" s="30"/>
      <c r="D973" s="37"/>
      <c r="E973" s="124"/>
      <c r="F973" s="421">
        <v>0</v>
      </c>
      <c r="G973" s="124"/>
    </row>
    <row r="974" spans="1:7" s="231" customFormat="1" ht="18.75" customHeight="1">
      <c r="A974" s="420" t="s">
        <v>809</v>
      </c>
      <c r="B974" s="30">
        <v>1420</v>
      </c>
      <c r="C974" s="30">
        <v>2004</v>
      </c>
      <c r="D974" s="30">
        <f>SUM(D975:D979)</f>
        <v>1826</v>
      </c>
      <c r="E974" s="124">
        <f>D974/C974*100</f>
        <v>91.11776447105788</v>
      </c>
      <c r="F974" s="421">
        <f>SUM(F975:F979)</f>
        <v>1100</v>
      </c>
      <c r="G974" s="124">
        <f>ROUND((D974-F974)/F974*100,2)</f>
        <v>66</v>
      </c>
    </row>
    <row r="975" spans="1:7" ht="18.75" customHeight="1">
      <c r="A975" s="422" t="s">
        <v>810</v>
      </c>
      <c r="B975" s="37"/>
      <c r="C975" s="37"/>
      <c r="D975" s="37">
        <v>137</v>
      </c>
      <c r="E975" s="124"/>
      <c r="F975" s="423">
        <v>470</v>
      </c>
      <c r="G975" s="124"/>
    </row>
    <row r="976" spans="1:7" ht="18.75" customHeight="1">
      <c r="A976" s="422" t="s">
        <v>811</v>
      </c>
      <c r="B976" s="37"/>
      <c r="C976" s="37"/>
      <c r="D976" s="37">
        <v>302</v>
      </c>
      <c r="E976" s="124"/>
      <c r="F976" s="423"/>
      <c r="G976" s="124"/>
    </row>
    <row r="977" spans="1:7" ht="18.75" customHeight="1">
      <c r="A977" s="422" t="s">
        <v>812</v>
      </c>
      <c r="B977" s="37"/>
      <c r="C977" s="37"/>
      <c r="D977" s="37">
        <v>831</v>
      </c>
      <c r="E977" s="124"/>
      <c r="F977" s="423"/>
      <c r="G977" s="124"/>
    </row>
    <row r="978" spans="1:7" ht="18.75" customHeight="1">
      <c r="A978" s="422" t="s">
        <v>813</v>
      </c>
      <c r="B978" s="37"/>
      <c r="C978" s="37"/>
      <c r="D978" s="37"/>
      <c r="E978" s="124"/>
      <c r="F978" s="423"/>
      <c r="G978" s="124"/>
    </row>
    <row r="979" spans="1:7" ht="18.75" customHeight="1">
      <c r="A979" s="422" t="s">
        <v>814</v>
      </c>
      <c r="B979" s="37"/>
      <c r="C979" s="37"/>
      <c r="D979" s="37">
        <v>556</v>
      </c>
      <c r="E979" s="124"/>
      <c r="F979" s="423">
        <v>630</v>
      </c>
      <c r="G979" s="124"/>
    </row>
    <row r="980" spans="1:7" s="231" customFormat="1" ht="18.75" customHeight="1">
      <c r="A980" s="420" t="s">
        <v>815</v>
      </c>
      <c r="B980" s="30"/>
      <c r="C980" s="30"/>
      <c r="D980" s="37"/>
      <c r="E980" s="124"/>
      <c r="F980" s="421">
        <v>0</v>
      </c>
      <c r="G980" s="124"/>
    </row>
    <row r="981" spans="1:7" s="231" customFormat="1" ht="18.75" customHeight="1">
      <c r="A981" s="420" t="s">
        <v>816</v>
      </c>
      <c r="B981" s="30">
        <f aca="true" t="shared" si="55" ref="B981:F981">SUM(B982,B993,B999,B1003,B1010,B1021,B1025,B1031)</f>
        <v>11121</v>
      </c>
      <c r="C981" s="30">
        <f t="shared" si="55"/>
        <v>26005</v>
      </c>
      <c r="D981" s="30">
        <f t="shared" si="55"/>
        <v>25694</v>
      </c>
      <c r="E981" s="124">
        <f>D981/C981*100</f>
        <v>98.804076139204</v>
      </c>
      <c r="F981" s="30">
        <f t="shared" si="55"/>
        <v>28553</v>
      </c>
      <c r="G981" s="124">
        <f>ROUND((D981-F981)/F981*100,2)</f>
        <v>-10.01</v>
      </c>
    </row>
    <row r="982" spans="1:7" s="231" customFormat="1" ht="18.75" customHeight="1">
      <c r="A982" s="420" t="s">
        <v>817</v>
      </c>
      <c r="B982" s="421">
        <v>3261</v>
      </c>
      <c r="C982" s="30">
        <v>5504</v>
      </c>
      <c r="D982" s="30">
        <f>SUM(D983:D992)</f>
        <v>5504</v>
      </c>
      <c r="E982" s="124">
        <f>D982/C982*100</f>
        <v>100</v>
      </c>
      <c r="F982" s="30">
        <f>SUM(F983:F992)</f>
        <v>4641</v>
      </c>
      <c r="G982" s="124">
        <f>ROUND((D982-F982)/F982*100,2)</f>
        <v>18.6</v>
      </c>
    </row>
    <row r="983" spans="1:7" s="231" customFormat="1" ht="18.75" customHeight="1">
      <c r="A983" s="422" t="s">
        <v>53</v>
      </c>
      <c r="B983" s="37"/>
      <c r="C983" s="30"/>
      <c r="D983" s="37">
        <v>1738</v>
      </c>
      <c r="E983" s="124"/>
      <c r="F983" s="423">
        <v>2319</v>
      </c>
      <c r="G983" s="124"/>
    </row>
    <row r="984" spans="1:7" s="231" customFormat="1" ht="18.75" customHeight="1">
      <c r="A984" s="422" t="s">
        <v>54</v>
      </c>
      <c r="B984" s="37"/>
      <c r="C984" s="30"/>
      <c r="D984" s="37">
        <v>844</v>
      </c>
      <c r="E984" s="124"/>
      <c r="F984" s="423">
        <v>441</v>
      </c>
      <c r="G984" s="124"/>
    </row>
    <row r="985" spans="1:7" s="231" customFormat="1" ht="18.75" customHeight="1">
      <c r="A985" s="422" t="s">
        <v>55</v>
      </c>
      <c r="B985" s="30"/>
      <c r="C985" s="30"/>
      <c r="D985" s="37"/>
      <c r="E985" s="124"/>
      <c r="F985" s="423"/>
      <c r="G985" s="124"/>
    </row>
    <row r="986" spans="1:7" s="231" customFormat="1" ht="18.75" customHeight="1">
      <c r="A986" s="422" t="s">
        <v>818</v>
      </c>
      <c r="B986" s="30"/>
      <c r="C986" s="30"/>
      <c r="D986" s="37">
        <v>53</v>
      </c>
      <c r="E986" s="124"/>
      <c r="F986" s="423"/>
      <c r="G986" s="124"/>
    </row>
    <row r="987" spans="1:7" s="231" customFormat="1" ht="18.75" customHeight="1">
      <c r="A987" s="422" t="s">
        <v>819</v>
      </c>
      <c r="B987" s="37"/>
      <c r="C987" s="30"/>
      <c r="D987" s="37">
        <v>2488</v>
      </c>
      <c r="E987" s="124"/>
      <c r="F987" s="423">
        <v>511</v>
      </c>
      <c r="G987" s="124"/>
    </row>
    <row r="988" spans="1:7" s="231" customFormat="1" ht="18.75" customHeight="1">
      <c r="A988" s="422" t="s">
        <v>820</v>
      </c>
      <c r="B988" s="30"/>
      <c r="C988" s="30"/>
      <c r="D988" s="37"/>
      <c r="E988" s="124"/>
      <c r="F988" s="423"/>
      <c r="G988" s="124"/>
    </row>
    <row r="989" spans="1:7" s="231" customFormat="1" ht="18.75" customHeight="1">
      <c r="A989" s="422" t="s">
        <v>821</v>
      </c>
      <c r="B989" s="30"/>
      <c r="C989" s="30"/>
      <c r="D989" s="37">
        <v>141</v>
      </c>
      <c r="E989" s="124"/>
      <c r="F989" s="423">
        <v>333</v>
      </c>
      <c r="G989" s="124"/>
    </row>
    <row r="990" spans="1:7" s="231" customFormat="1" ht="18.75" customHeight="1">
      <c r="A990" s="422" t="s">
        <v>822</v>
      </c>
      <c r="B990" s="30"/>
      <c r="C990" s="30"/>
      <c r="D990" s="37">
        <v>10</v>
      </c>
      <c r="E990" s="124"/>
      <c r="F990" s="423"/>
      <c r="G990" s="124"/>
    </row>
    <row r="991" spans="1:7" s="231" customFormat="1" ht="18.75" customHeight="1">
      <c r="A991" s="422" t="s">
        <v>62</v>
      </c>
      <c r="B991" s="37"/>
      <c r="C991" s="30"/>
      <c r="D991" s="37">
        <v>204</v>
      </c>
      <c r="E991" s="124"/>
      <c r="F991" s="423"/>
      <c r="G991" s="124"/>
    </row>
    <row r="992" spans="1:7" s="231" customFormat="1" ht="18.75" customHeight="1">
      <c r="A992" s="422" t="s">
        <v>823</v>
      </c>
      <c r="B992" s="30"/>
      <c r="C992" s="30"/>
      <c r="D992" s="37">
        <v>26</v>
      </c>
      <c r="E992" s="124"/>
      <c r="F992" s="423">
        <v>1037</v>
      </c>
      <c r="G992" s="124"/>
    </row>
    <row r="993" spans="1:7" s="231" customFormat="1" ht="18.75" customHeight="1">
      <c r="A993" s="420" t="s">
        <v>824</v>
      </c>
      <c r="B993" s="30">
        <v>4021</v>
      </c>
      <c r="C993" s="30">
        <v>4790</v>
      </c>
      <c r="D993" s="30">
        <f>SUM(D994:D998)</f>
        <v>4790</v>
      </c>
      <c r="E993" s="124">
        <f>D993/C993*100</f>
        <v>100</v>
      </c>
      <c r="F993" s="30">
        <f>SUM(F994:F998)</f>
        <v>6727</v>
      </c>
      <c r="G993" s="124">
        <f>ROUND((D993-F993)/F993*100,2)</f>
        <v>-28.79</v>
      </c>
    </row>
    <row r="994" spans="1:7" s="231" customFormat="1" ht="18.75" customHeight="1">
      <c r="A994" s="422" t="s">
        <v>53</v>
      </c>
      <c r="B994" s="30"/>
      <c r="C994" s="30"/>
      <c r="D994" s="37">
        <v>351</v>
      </c>
      <c r="E994" s="124"/>
      <c r="F994" s="421"/>
      <c r="G994" s="124"/>
    </row>
    <row r="995" spans="1:7" s="231" customFormat="1" ht="18.75" customHeight="1">
      <c r="A995" s="422" t="s">
        <v>54</v>
      </c>
      <c r="B995" s="30"/>
      <c r="C995" s="30"/>
      <c r="D995" s="37">
        <v>275</v>
      </c>
      <c r="E995" s="124"/>
      <c r="F995" s="429">
        <v>6727</v>
      </c>
      <c r="G995" s="124"/>
    </row>
    <row r="996" spans="1:7" s="231" customFormat="1" ht="18.75" customHeight="1">
      <c r="A996" s="422" t="s">
        <v>55</v>
      </c>
      <c r="B996" s="30"/>
      <c r="C996" s="30"/>
      <c r="D996" s="37"/>
      <c r="E996" s="124"/>
      <c r="F996" s="421"/>
      <c r="G996" s="124"/>
    </row>
    <row r="997" spans="1:7" s="231" customFormat="1" ht="18.75" customHeight="1">
      <c r="A997" s="422" t="s">
        <v>825</v>
      </c>
      <c r="B997" s="30"/>
      <c r="C997" s="30"/>
      <c r="D997" s="37">
        <v>1655</v>
      </c>
      <c r="E997" s="124"/>
      <c r="F997" s="421"/>
      <c r="G997" s="124"/>
    </row>
    <row r="998" spans="1:7" s="231" customFormat="1" ht="18.75" customHeight="1">
      <c r="A998" s="422" t="s">
        <v>826</v>
      </c>
      <c r="B998" s="37"/>
      <c r="C998" s="30"/>
      <c r="D998" s="37">
        <v>2509</v>
      </c>
      <c r="E998" s="124"/>
      <c r="F998" s="421"/>
      <c r="G998" s="124"/>
    </row>
    <row r="999" spans="1:7" s="231" customFormat="1" ht="18.75" customHeight="1">
      <c r="A999" s="420" t="s">
        <v>827</v>
      </c>
      <c r="B999" s="37"/>
      <c r="C999" s="37"/>
      <c r="D999" s="37"/>
      <c r="E999" s="124"/>
      <c r="F999" s="37">
        <f>SUM(F1000:F1002)</f>
        <v>0</v>
      </c>
      <c r="G999" s="124"/>
    </row>
    <row r="1000" spans="1:7" s="231" customFormat="1" ht="18.75" customHeight="1">
      <c r="A1000" s="422" t="s">
        <v>53</v>
      </c>
      <c r="B1000" s="30"/>
      <c r="C1000" s="30"/>
      <c r="D1000" s="37"/>
      <c r="E1000" s="124"/>
      <c r="F1000" s="421"/>
      <c r="G1000" s="124"/>
    </row>
    <row r="1001" spans="1:7" s="231" customFormat="1" ht="18.75" customHeight="1">
      <c r="A1001" s="422" t="s">
        <v>54</v>
      </c>
      <c r="B1001" s="30"/>
      <c r="C1001" s="30"/>
      <c r="D1001" s="37"/>
      <c r="E1001" s="124"/>
      <c r="F1001" s="421"/>
      <c r="G1001" s="124"/>
    </row>
    <row r="1002" spans="1:7" s="231" customFormat="1" ht="18.75" customHeight="1">
      <c r="A1002" s="422" t="s">
        <v>828</v>
      </c>
      <c r="B1002" s="30"/>
      <c r="C1002" s="30"/>
      <c r="D1002" s="37"/>
      <c r="E1002" s="124"/>
      <c r="F1002" s="421"/>
      <c r="G1002" s="124"/>
    </row>
    <row r="1003" spans="1:7" s="231" customFormat="1" ht="18.75" customHeight="1">
      <c r="A1003" s="420" t="s">
        <v>829</v>
      </c>
      <c r="B1003" s="421">
        <f aca="true" t="shared" si="56" ref="B1003:F1003">SUM(B1004:B1009)</f>
        <v>0</v>
      </c>
      <c r="C1003" s="30">
        <v>836</v>
      </c>
      <c r="D1003" s="421">
        <f t="shared" si="56"/>
        <v>525</v>
      </c>
      <c r="E1003" s="124">
        <f>D1003/C1003*100</f>
        <v>62.79904306220095</v>
      </c>
      <c r="F1003" s="421">
        <f t="shared" si="56"/>
        <v>807</v>
      </c>
      <c r="G1003" s="124">
        <f>ROUND((D1003-F1003)/F1003*100,2)</f>
        <v>-34.94</v>
      </c>
    </row>
    <row r="1004" spans="1:7" s="231" customFormat="1" ht="18.75" customHeight="1">
      <c r="A1004" s="422" t="s">
        <v>53</v>
      </c>
      <c r="B1004" s="30"/>
      <c r="C1004" s="30"/>
      <c r="D1004" s="37"/>
      <c r="E1004" s="124"/>
      <c r="F1004" s="421"/>
      <c r="G1004" s="124"/>
    </row>
    <row r="1005" spans="1:7" s="231" customFormat="1" ht="18.75" customHeight="1">
      <c r="A1005" s="422" t="s">
        <v>54</v>
      </c>
      <c r="B1005" s="30"/>
      <c r="C1005" s="30"/>
      <c r="D1005" s="37">
        <v>2</v>
      </c>
      <c r="E1005" s="124"/>
      <c r="F1005" s="421"/>
      <c r="G1005" s="124"/>
    </row>
    <row r="1006" spans="1:7" s="231" customFormat="1" ht="18.75" customHeight="1">
      <c r="A1006" s="422" t="s">
        <v>830</v>
      </c>
      <c r="B1006" s="30"/>
      <c r="C1006" s="30"/>
      <c r="D1006" s="37"/>
      <c r="E1006" s="124"/>
      <c r="F1006" s="429">
        <v>807</v>
      </c>
      <c r="G1006" s="124"/>
    </row>
    <row r="1007" spans="1:7" s="231" customFormat="1" ht="18.75" customHeight="1">
      <c r="A1007" s="422" t="s">
        <v>831</v>
      </c>
      <c r="B1007" s="30"/>
      <c r="C1007" s="30"/>
      <c r="D1007" s="37"/>
      <c r="E1007" s="124"/>
      <c r="F1007" s="421"/>
      <c r="G1007" s="124"/>
    </row>
    <row r="1008" spans="1:7" s="231" customFormat="1" ht="18.75" customHeight="1">
      <c r="A1008" s="422" t="s">
        <v>62</v>
      </c>
      <c r="B1008" s="30"/>
      <c r="C1008" s="30"/>
      <c r="D1008" s="37"/>
      <c r="E1008" s="124"/>
      <c r="F1008" s="421"/>
      <c r="G1008" s="124"/>
    </row>
    <row r="1009" spans="1:7" s="231" customFormat="1" ht="18.75" customHeight="1">
      <c r="A1009" s="422" t="s">
        <v>832</v>
      </c>
      <c r="B1009" s="30"/>
      <c r="C1009" s="30"/>
      <c r="D1009" s="37">
        <v>523</v>
      </c>
      <c r="E1009" s="124"/>
      <c r="F1009" s="421"/>
      <c r="G1009" s="124"/>
    </row>
    <row r="1010" spans="1:7" s="231" customFormat="1" ht="18.75" customHeight="1">
      <c r="A1010" s="420" t="s">
        <v>833</v>
      </c>
      <c r="B1010" s="30"/>
      <c r="C1010" s="30"/>
      <c r="D1010" s="421"/>
      <c r="E1010" s="124"/>
      <c r="F1010" s="421">
        <f>SUM(F1011:F1020)</f>
        <v>0</v>
      </c>
      <c r="G1010" s="124"/>
    </row>
    <row r="1011" spans="1:7" s="231" customFormat="1" ht="18.75" customHeight="1">
      <c r="A1011" s="422" t="s">
        <v>53</v>
      </c>
      <c r="B1011" s="30"/>
      <c r="C1011" s="30"/>
      <c r="D1011" s="37"/>
      <c r="E1011" s="124"/>
      <c r="F1011" s="421"/>
      <c r="G1011" s="124"/>
    </row>
    <row r="1012" spans="1:7" s="231" customFormat="1" ht="18.75" customHeight="1">
      <c r="A1012" s="422" t="s">
        <v>54</v>
      </c>
      <c r="B1012" s="30"/>
      <c r="C1012" s="30"/>
      <c r="D1012" s="37"/>
      <c r="E1012" s="124"/>
      <c r="F1012" s="421"/>
      <c r="G1012" s="124"/>
    </row>
    <row r="1013" spans="1:7" s="231" customFormat="1" ht="18.75" customHeight="1">
      <c r="A1013" s="422" t="s">
        <v>834</v>
      </c>
      <c r="B1013" s="30"/>
      <c r="C1013" s="30"/>
      <c r="D1013" s="37"/>
      <c r="E1013" s="124"/>
      <c r="F1013" s="421"/>
      <c r="G1013" s="124"/>
    </row>
    <row r="1014" spans="1:7" s="231" customFormat="1" ht="18.75" customHeight="1">
      <c r="A1014" s="422" t="s">
        <v>835</v>
      </c>
      <c r="B1014" s="30"/>
      <c r="C1014" s="30"/>
      <c r="D1014" s="37"/>
      <c r="E1014" s="124"/>
      <c r="F1014" s="421"/>
      <c r="G1014" s="124"/>
    </row>
    <row r="1015" spans="1:7" s="231" customFormat="1" ht="18.75" customHeight="1">
      <c r="A1015" s="422" t="s">
        <v>836</v>
      </c>
      <c r="B1015" s="30"/>
      <c r="C1015" s="30"/>
      <c r="D1015" s="37"/>
      <c r="E1015" s="124"/>
      <c r="F1015" s="421"/>
      <c r="G1015" s="124"/>
    </row>
    <row r="1016" spans="1:7" s="231" customFormat="1" ht="18.75" customHeight="1">
      <c r="A1016" s="422" t="s">
        <v>837</v>
      </c>
      <c r="B1016" s="30"/>
      <c r="C1016" s="30"/>
      <c r="D1016" s="37"/>
      <c r="E1016" s="124"/>
      <c r="F1016" s="421"/>
      <c r="G1016" s="124"/>
    </row>
    <row r="1017" spans="1:7" s="231" customFormat="1" ht="18.75" customHeight="1">
      <c r="A1017" s="422" t="s">
        <v>838</v>
      </c>
      <c r="B1017" s="30"/>
      <c r="C1017" s="30"/>
      <c r="D1017" s="37"/>
      <c r="E1017" s="124"/>
      <c r="F1017" s="421"/>
      <c r="G1017" s="124"/>
    </row>
    <row r="1018" spans="1:7" s="231" customFormat="1" ht="18.75" customHeight="1">
      <c r="A1018" s="422" t="s">
        <v>839</v>
      </c>
      <c r="B1018" s="30"/>
      <c r="C1018" s="30"/>
      <c r="D1018" s="37"/>
      <c r="E1018" s="124"/>
      <c r="F1018" s="421"/>
      <c r="G1018" s="124"/>
    </row>
    <row r="1019" spans="1:7" s="231" customFormat="1" ht="18.75" customHeight="1">
      <c r="A1019" s="422" t="s">
        <v>840</v>
      </c>
      <c r="B1019" s="30"/>
      <c r="C1019" s="30"/>
      <c r="D1019" s="37"/>
      <c r="E1019" s="124"/>
      <c r="F1019" s="421"/>
      <c r="G1019" s="124"/>
    </row>
    <row r="1020" spans="1:7" s="231" customFormat="1" ht="18.75" customHeight="1">
      <c r="A1020" s="422" t="s">
        <v>841</v>
      </c>
      <c r="B1020" s="30"/>
      <c r="C1020" s="30"/>
      <c r="D1020" s="37"/>
      <c r="E1020" s="124"/>
      <c r="F1020" s="421"/>
      <c r="G1020" s="124"/>
    </row>
    <row r="1021" spans="1:7" s="231" customFormat="1" ht="18.75" customHeight="1">
      <c r="A1021" s="420" t="s">
        <v>842</v>
      </c>
      <c r="B1021" s="30">
        <v>3739</v>
      </c>
      <c r="C1021" s="30">
        <v>7442</v>
      </c>
      <c r="D1021" s="30">
        <f>SUM(D1022:D1024)</f>
        <v>7442</v>
      </c>
      <c r="E1021" s="124">
        <f>D1021/C1021*100</f>
        <v>100</v>
      </c>
      <c r="F1021" s="30">
        <f>SUM(F1022:F1024)</f>
        <v>12341</v>
      </c>
      <c r="G1021" s="124">
        <f>ROUND((D1021-F1021)/F1021*100,2)</f>
        <v>-39.7</v>
      </c>
    </row>
    <row r="1022" spans="1:7" s="129" customFormat="1" ht="18.75" customHeight="1">
      <c r="A1022" s="422" t="s">
        <v>843</v>
      </c>
      <c r="B1022" s="37"/>
      <c r="C1022" s="37"/>
      <c r="D1022" s="37">
        <v>7130</v>
      </c>
      <c r="E1022" s="124"/>
      <c r="F1022" s="429">
        <v>12341</v>
      </c>
      <c r="G1022" s="124"/>
    </row>
    <row r="1023" spans="1:7" s="231" customFormat="1" ht="18.75" customHeight="1">
      <c r="A1023" s="422" t="s">
        <v>844</v>
      </c>
      <c r="B1023" s="30"/>
      <c r="C1023" s="30"/>
      <c r="D1023" s="37"/>
      <c r="E1023" s="124"/>
      <c r="F1023" s="421"/>
      <c r="G1023" s="124"/>
    </row>
    <row r="1024" spans="1:7" s="231" customFormat="1" ht="18.75" customHeight="1">
      <c r="A1024" s="422" t="s">
        <v>845</v>
      </c>
      <c r="B1024" s="30"/>
      <c r="C1024" s="30"/>
      <c r="D1024" s="37">
        <v>312</v>
      </c>
      <c r="E1024" s="124"/>
      <c r="F1024" s="421"/>
      <c r="G1024" s="124"/>
    </row>
    <row r="1025" spans="1:7" s="231" customFormat="1" ht="18.75" customHeight="1">
      <c r="A1025" s="420" t="s">
        <v>846</v>
      </c>
      <c r="B1025" s="421">
        <v>100</v>
      </c>
      <c r="C1025" s="30">
        <v>5368</v>
      </c>
      <c r="D1025" s="30">
        <f>SUM(D1026:D1030)</f>
        <v>5368</v>
      </c>
      <c r="E1025" s="124">
        <f>D1025/C1025*100</f>
        <v>100</v>
      </c>
      <c r="F1025" s="421">
        <f>SUM(F1026:F1030)</f>
        <v>4037</v>
      </c>
      <c r="G1025" s="124">
        <f>ROUND((D1025-F1025)/F1025*100,2)</f>
        <v>32.97</v>
      </c>
    </row>
    <row r="1026" spans="1:7" s="231" customFormat="1" ht="18.75" customHeight="1">
      <c r="A1026" s="422" t="s">
        <v>847</v>
      </c>
      <c r="B1026" s="30"/>
      <c r="C1026" s="30"/>
      <c r="D1026" s="37">
        <v>3229</v>
      </c>
      <c r="E1026" s="124"/>
      <c r="F1026" s="435">
        <v>3385</v>
      </c>
      <c r="G1026" s="124"/>
    </row>
    <row r="1027" spans="1:7" s="231" customFormat="1" ht="18.75" customHeight="1">
      <c r="A1027" s="422" t="s">
        <v>848</v>
      </c>
      <c r="B1027" s="30"/>
      <c r="C1027" s="30"/>
      <c r="D1027" s="37">
        <v>2116</v>
      </c>
      <c r="E1027" s="124"/>
      <c r="F1027" s="429">
        <v>352</v>
      </c>
      <c r="G1027" s="124"/>
    </row>
    <row r="1028" spans="1:7" s="231" customFormat="1" ht="18.75" customHeight="1">
      <c r="A1028" s="422" t="s">
        <v>849</v>
      </c>
      <c r="B1028" s="30"/>
      <c r="C1028" s="30"/>
      <c r="D1028" s="37">
        <v>23</v>
      </c>
      <c r="E1028" s="124"/>
      <c r="F1028" s="435"/>
      <c r="G1028" s="124"/>
    </row>
    <row r="1029" spans="1:7" s="231" customFormat="1" ht="18.75" customHeight="1">
      <c r="A1029" s="422" t="s">
        <v>850</v>
      </c>
      <c r="B1029" s="30"/>
      <c r="C1029" s="30"/>
      <c r="D1029" s="37"/>
      <c r="E1029" s="124"/>
      <c r="F1029" s="435"/>
      <c r="G1029" s="124"/>
    </row>
    <row r="1030" spans="1:7" s="231" customFormat="1" ht="18.75" customHeight="1">
      <c r="A1030" s="422" t="s">
        <v>851</v>
      </c>
      <c r="B1030" s="30"/>
      <c r="C1030" s="30"/>
      <c r="D1030" s="37"/>
      <c r="E1030" s="124"/>
      <c r="F1030" s="435">
        <v>300</v>
      </c>
      <c r="G1030" s="124"/>
    </row>
    <row r="1031" spans="1:7" s="231" customFormat="1" ht="18.75" customHeight="1">
      <c r="A1031" s="420" t="s">
        <v>852</v>
      </c>
      <c r="B1031" s="30"/>
      <c r="C1031" s="30">
        <v>2065</v>
      </c>
      <c r="D1031" s="30">
        <v>2065</v>
      </c>
      <c r="E1031" s="124">
        <f aca="true" t="shared" si="57" ref="E1031:E1042">D1031/C1031*100</f>
        <v>100</v>
      </c>
      <c r="F1031" s="421"/>
      <c r="G1031" s="124"/>
    </row>
    <row r="1032" spans="1:7" s="231" customFormat="1" ht="18.75" customHeight="1">
      <c r="A1032" s="420" t="s">
        <v>853</v>
      </c>
      <c r="B1032" s="30">
        <v>20845</v>
      </c>
      <c r="C1032" s="30"/>
      <c r="D1032" s="37"/>
      <c r="E1032" s="124"/>
      <c r="F1032" s="421"/>
      <c r="G1032" s="124"/>
    </row>
    <row r="1033" spans="1:7" s="231" customFormat="1" ht="18.75" customHeight="1">
      <c r="A1033" s="420" t="s">
        <v>854</v>
      </c>
      <c r="B1033" s="30">
        <f aca="true" t="shared" si="58" ref="B1033:F1033">B1034</f>
        <v>13077</v>
      </c>
      <c r="C1033" s="30">
        <f t="shared" si="58"/>
        <v>18054</v>
      </c>
      <c r="D1033" s="30">
        <f t="shared" si="58"/>
        <v>17339</v>
      </c>
      <c r="E1033" s="124">
        <f t="shared" si="57"/>
        <v>96.03965880137366</v>
      </c>
      <c r="F1033" s="421">
        <f t="shared" si="58"/>
        <v>6834</v>
      </c>
      <c r="G1033" s="124">
        <f aca="true" t="shared" si="59" ref="G1033:G1042">ROUND((D1033-F1033)/F1033*100,2)</f>
        <v>153.72</v>
      </c>
    </row>
    <row r="1034" spans="1:7" s="231" customFormat="1" ht="18.75" customHeight="1">
      <c r="A1034" s="420" t="s">
        <v>855</v>
      </c>
      <c r="B1034" s="30">
        <v>13077</v>
      </c>
      <c r="C1034" s="30">
        <v>18054</v>
      </c>
      <c r="D1034" s="30">
        <f>D1035</f>
        <v>17339</v>
      </c>
      <c r="E1034" s="124">
        <f t="shared" si="57"/>
        <v>96.03965880137366</v>
      </c>
      <c r="F1034" s="421">
        <f>F1035</f>
        <v>6834</v>
      </c>
      <c r="G1034" s="124">
        <f t="shared" si="59"/>
        <v>153.72</v>
      </c>
    </row>
    <row r="1035" spans="1:7" ht="18.75" customHeight="1">
      <c r="A1035" s="422" t="s">
        <v>856</v>
      </c>
      <c r="B1035" s="37"/>
      <c r="C1035" s="37"/>
      <c r="D1035" s="37">
        <v>17339</v>
      </c>
      <c r="E1035" s="124"/>
      <c r="F1035" s="423">
        <v>6834</v>
      </c>
      <c r="G1035" s="124"/>
    </row>
    <row r="1036" spans="1:7" s="231" customFormat="1" ht="21" customHeight="1">
      <c r="A1036" s="420" t="s">
        <v>857</v>
      </c>
      <c r="B1036" s="437">
        <f aca="true" t="shared" si="60" ref="B1036:F1036">B1037</f>
        <v>47314</v>
      </c>
      <c r="C1036" s="30">
        <f t="shared" si="60"/>
        <v>115567</v>
      </c>
      <c r="D1036" s="30">
        <f t="shared" si="60"/>
        <v>115567</v>
      </c>
      <c r="E1036" s="124">
        <f t="shared" si="57"/>
        <v>100</v>
      </c>
      <c r="F1036" s="30">
        <f t="shared" si="60"/>
        <v>100126</v>
      </c>
      <c r="G1036" s="124">
        <f t="shared" si="59"/>
        <v>15.42</v>
      </c>
    </row>
    <row r="1037" spans="1:7" s="231" customFormat="1" ht="21" customHeight="1">
      <c r="A1037" s="420" t="s">
        <v>858</v>
      </c>
      <c r="B1037" s="30">
        <v>47314</v>
      </c>
      <c r="C1037" s="30">
        <v>115567</v>
      </c>
      <c r="D1037" s="30">
        <f>SUM(D1038:D1040)</f>
        <v>115567</v>
      </c>
      <c r="E1037" s="124">
        <f t="shared" si="57"/>
        <v>100</v>
      </c>
      <c r="F1037" s="30">
        <f>SUM(F1038:F1040)</f>
        <v>100126</v>
      </c>
      <c r="G1037" s="124">
        <f t="shared" si="59"/>
        <v>15.42</v>
      </c>
    </row>
    <row r="1038" spans="1:7" ht="18.75" customHeight="1">
      <c r="A1038" s="422" t="s">
        <v>859</v>
      </c>
      <c r="B1038" s="37"/>
      <c r="C1038" s="37"/>
      <c r="D1038" s="37">
        <v>115135</v>
      </c>
      <c r="E1038" s="124"/>
      <c r="F1038" s="37">
        <v>99858</v>
      </c>
      <c r="G1038" s="124"/>
    </row>
    <row r="1039" spans="1:7" ht="21" customHeight="1">
      <c r="A1039" s="424" t="s">
        <v>860</v>
      </c>
      <c r="B1039" s="37"/>
      <c r="C1039" s="37"/>
      <c r="D1039" s="37">
        <v>192</v>
      </c>
      <c r="E1039" s="124"/>
      <c r="F1039" s="423">
        <v>177</v>
      </c>
      <c r="G1039" s="124"/>
    </row>
    <row r="1040" spans="1:7" ht="22.5" customHeight="1">
      <c r="A1040" s="438" t="s">
        <v>861</v>
      </c>
      <c r="B1040" s="439"/>
      <c r="C1040" s="439"/>
      <c r="D1040" s="37">
        <v>240</v>
      </c>
      <c r="E1040" s="124"/>
      <c r="F1040" s="441">
        <v>91</v>
      </c>
      <c r="G1040" s="124"/>
    </row>
    <row r="1041" spans="1:7" s="231" customFormat="1" ht="20.25" customHeight="1">
      <c r="A1041" s="420" t="s">
        <v>862</v>
      </c>
      <c r="B1041" s="30"/>
      <c r="C1041" s="30">
        <f aca="true" t="shared" si="61" ref="C1041:F1041">C1042</f>
        <v>597</v>
      </c>
      <c r="D1041" s="421">
        <f t="shared" si="61"/>
        <v>597</v>
      </c>
      <c r="E1041" s="124">
        <f t="shared" si="57"/>
        <v>100</v>
      </c>
      <c r="F1041" s="421">
        <f t="shared" si="61"/>
        <v>524</v>
      </c>
      <c r="G1041" s="124">
        <f t="shared" si="59"/>
        <v>13.93</v>
      </c>
    </row>
    <row r="1042" spans="1:7" s="231" customFormat="1" ht="23.25" customHeight="1">
      <c r="A1042" s="434" t="s">
        <v>863</v>
      </c>
      <c r="B1042" s="30"/>
      <c r="C1042" s="30">
        <v>597</v>
      </c>
      <c r="D1042" s="37">
        <v>597</v>
      </c>
      <c r="E1042" s="124">
        <f t="shared" si="57"/>
        <v>100</v>
      </c>
      <c r="F1042" s="421">
        <v>524</v>
      </c>
      <c r="G1042" s="124">
        <f t="shared" si="59"/>
        <v>13.93</v>
      </c>
    </row>
  </sheetData>
  <sheetProtection/>
  <mergeCells count="3">
    <mergeCell ref="A1:B1"/>
    <mergeCell ref="A2:G2"/>
    <mergeCell ref="E3:G3"/>
  </mergeCells>
  <printOptions horizontalCentered="1"/>
  <pageMargins left="0.55" right="0.55" top="0.63" bottom="0.71" header="0.63" footer="0.31"/>
  <pageSetup firstPageNumber="31" useFirstPageNumber="1" horizontalDpi="600" verticalDpi="600" orientation="portrait" paperSize="9"/>
  <headerFooter alignWithMargins="0">
    <oddFooter>&amp;R&amp;"Times New Roman,常规"&amp;12- &amp;P -</oddFooter>
  </headerFooter>
</worksheet>
</file>

<file path=xl/worksheets/sheet5.xml><?xml version="1.0" encoding="utf-8"?>
<worksheet xmlns="http://schemas.openxmlformats.org/spreadsheetml/2006/main" xmlns:r="http://schemas.openxmlformats.org/officeDocument/2006/relationships">
  <sheetPr>
    <tabColor indexed="16"/>
  </sheetPr>
  <dimension ref="A1:D87"/>
  <sheetViews>
    <sheetView showZeros="0" workbookViewId="0" topLeftCell="A1">
      <selection activeCell="A2" sqref="A2:D2"/>
    </sheetView>
  </sheetViews>
  <sheetFormatPr defaultColWidth="9.125" defaultRowHeight="13.5"/>
  <cols>
    <col min="1" max="1" width="36.00390625" style="184" customWidth="1"/>
    <col min="2" max="2" width="12.50390625" style="184" customWidth="1"/>
    <col min="3" max="3" width="36.25390625" style="184" customWidth="1"/>
    <col min="4" max="4" width="11.75390625" style="184" customWidth="1"/>
    <col min="5" max="253" width="9.125" style="184" customWidth="1"/>
  </cols>
  <sheetData>
    <row r="1" ht="17.25" customHeight="1">
      <c r="A1" s="452" t="s">
        <v>864</v>
      </c>
    </row>
    <row r="2" spans="1:4" s="184" customFormat="1" ht="23.25" customHeight="1">
      <c r="A2" s="453" t="s">
        <v>865</v>
      </c>
      <c r="B2" s="453"/>
      <c r="C2" s="453"/>
      <c r="D2" s="453"/>
    </row>
    <row r="3" s="184" customFormat="1" ht="16.5" customHeight="1">
      <c r="D3" s="454" t="s">
        <v>8</v>
      </c>
    </row>
    <row r="4" spans="1:4" s="184" customFormat="1" ht="18.75" customHeight="1">
      <c r="A4" s="165" t="s">
        <v>866</v>
      </c>
      <c r="B4" s="165" t="s">
        <v>12</v>
      </c>
      <c r="C4" s="165" t="s">
        <v>866</v>
      </c>
      <c r="D4" s="165" t="s">
        <v>12</v>
      </c>
    </row>
    <row r="5" spans="1:4" s="184" customFormat="1" ht="18.75" customHeight="1">
      <c r="A5" s="420" t="s">
        <v>16</v>
      </c>
      <c r="B5" s="30">
        <v>476651</v>
      </c>
      <c r="C5" s="420" t="s">
        <v>50</v>
      </c>
      <c r="D5" s="30">
        <v>3131618</v>
      </c>
    </row>
    <row r="6" spans="1:4" s="184" customFormat="1" ht="18.75" customHeight="1">
      <c r="A6" s="420" t="s">
        <v>867</v>
      </c>
      <c r="B6" s="30">
        <f>SUM(B7,B14,B39)</f>
        <v>2397669</v>
      </c>
      <c r="C6" s="455" t="s">
        <v>868</v>
      </c>
      <c r="D6" s="456">
        <f>SUM(D7,D14,D39)</f>
        <v>0</v>
      </c>
    </row>
    <row r="7" spans="1:4" s="184" customFormat="1" ht="18.75" customHeight="1">
      <c r="A7" s="420" t="s">
        <v>869</v>
      </c>
      <c r="B7" s="30">
        <f>SUM(B8:B13)</f>
        <v>59413</v>
      </c>
      <c r="C7" s="455" t="s">
        <v>870</v>
      </c>
      <c r="D7" s="456">
        <f>SUM(D8:D11)</f>
        <v>0</v>
      </c>
    </row>
    <row r="8" spans="1:4" s="184" customFormat="1" ht="18.75" customHeight="1">
      <c r="A8" s="422" t="s">
        <v>871</v>
      </c>
      <c r="B8" s="37">
        <v>2599</v>
      </c>
      <c r="C8" s="422" t="s">
        <v>872</v>
      </c>
      <c r="D8" s="456">
        <v>0</v>
      </c>
    </row>
    <row r="9" spans="1:4" s="184" customFormat="1" ht="18.75" customHeight="1">
      <c r="A9" s="422" t="s">
        <v>873</v>
      </c>
      <c r="B9" s="37">
        <v>9334</v>
      </c>
      <c r="C9" s="422" t="s">
        <v>874</v>
      </c>
      <c r="D9" s="456">
        <v>0</v>
      </c>
    </row>
    <row r="10" spans="1:4" s="184" customFormat="1" ht="18.75" customHeight="1">
      <c r="A10" s="422" t="s">
        <v>875</v>
      </c>
      <c r="B10" s="37">
        <v>19551</v>
      </c>
      <c r="C10" s="422" t="s">
        <v>876</v>
      </c>
      <c r="D10" s="456">
        <v>0</v>
      </c>
    </row>
    <row r="11" spans="1:4" s="184" customFormat="1" ht="18.75" customHeight="1">
      <c r="A11" s="422" t="s">
        <v>877</v>
      </c>
      <c r="B11" s="37">
        <v>4698</v>
      </c>
      <c r="C11" s="422" t="s">
        <v>878</v>
      </c>
      <c r="D11" s="456">
        <v>0</v>
      </c>
    </row>
    <row r="12" spans="1:4" s="184" customFormat="1" ht="18.75" customHeight="1">
      <c r="A12" s="422" t="s">
        <v>879</v>
      </c>
      <c r="B12" s="37">
        <v>35180</v>
      </c>
      <c r="C12" s="422" t="s">
        <v>880</v>
      </c>
      <c r="D12" s="456"/>
    </row>
    <row r="13" spans="1:4" s="184" customFormat="1" ht="18.75" customHeight="1">
      <c r="A13" s="422" t="s">
        <v>881</v>
      </c>
      <c r="B13" s="37">
        <v>-11949</v>
      </c>
      <c r="C13" s="422" t="s">
        <v>882</v>
      </c>
      <c r="D13" s="456"/>
    </row>
    <row r="14" spans="1:4" s="184" customFormat="1" ht="18.75" customHeight="1">
      <c r="A14" s="420" t="s">
        <v>883</v>
      </c>
      <c r="B14" s="30">
        <f>SUM(B15:B38)</f>
        <v>1961163</v>
      </c>
      <c r="C14" s="455" t="s">
        <v>884</v>
      </c>
      <c r="D14" s="456">
        <f>SUM(D15:D38)</f>
        <v>0</v>
      </c>
    </row>
    <row r="15" spans="1:4" s="184" customFormat="1" ht="18.75" customHeight="1">
      <c r="A15" s="422" t="s">
        <v>885</v>
      </c>
      <c r="B15" s="37">
        <v>466637</v>
      </c>
      <c r="C15" s="457" t="s">
        <v>886</v>
      </c>
      <c r="D15" s="456">
        <v>0</v>
      </c>
    </row>
    <row r="16" spans="1:4" s="184" customFormat="1" ht="18.75" customHeight="1">
      <c r="A16" s="422" t="s">
        <v>887</v>
      </c>
      <c r="B16" s="37">
        <v>123476</v>
      </c>
      <c r="C16" s="457" t="s">
        <v>888</v>
      </c>
      <c r="D16" s="456">
        <v>0</v>
      </c>
    </row>
    <row r="17" spans="1:4" s="184" customFormat="1" ht="18.75" customHeight="1">
      <c r="A17" s="422" t="s">
        <v>889</v>
      </c>
      <c r="B17" s="37">
        <v>26038</v>
      </c>
      <c r="C17" s="457" t="s">
        <v>890</v>
      </c>
      <c r="D17" s="456">
        <v>0</v>
      </c>
    </row>
    <row r="18" spans="1:4" s="184" customFormat="1" ht="20.25" customHeight="1">
      <c r="A18" s="422" t="s">
        <v>891</v>
      </c>
      <c r="B18" s="136">
        <v>3122</v>
      </c>
      <c r="C18" s="422" t="s">
        <v>892</v>
      </c>
      <c r="D18" s="456"/>
    </row>
    <row r="19" spans="1:4" s="184" customFormat="1" ht="18.75" customHeight="1">
      <c r="A19" s="422" t="s">
        <v>893</v>
      </c>
      <c r="B19" s="136">
        <v>211</v>
      </c>
      <c r="C19" s="457" t="s">
        <v>894</v>
      </c>
      <c r="D19" s="456">
        <v>0</v>
      </c>
    </row>
    <row r="20" spans="1:4" s="184" customFormat="1" ht="18.75" customHeight="1">
      <c r="A20" s="422" t="s">
        <v>895</v>
      </c>
      <c r="B20" s="136">
        <v>13198</v>
      </c>
      <c r="C20" s="422" t="s">
        <v>896</v>
      </c>
      <c r="D20" s="456"/>
    </row>
    <row r="21" spans="1:4" s="184" customFormat="1" ht="18.75" customHeight="1">
      <c r="A21" s="422" t="s">
        <v>897</v>
      </c>
      <c r="B21" s="136">
        <v>131174</v>
      </c>
      <c r="C21" s="422" t="s">
        <v>898</v>
      </c>
      <c r="D21" s="456"/>
    </row>
    <row r="22" spans="1:4" s="184" customFormat="1" ht="18.75" customHeight="1">
      <c r="A22" s="422" t="s">
        <v>899</v>
      </c>
      <c r="B22" s="136">
        <v>210</v>
      </c>
      <c r="C22" s="422" t="s">
        <v>900</v>
      </c>
      <c r="D22" s="456"/>
    </row>
    <row r="23" spans="1:4" s="184" customFormat="1" ht="27" customHeight="1">
      <c r="A23" s="424" t="s">
        <v>901</v>
      </c>
      <c r="B23" s="136">
        <v>5056</v>
      </c>
      <c r="C23" s="424" t="s">
        <v>902</v>
      </c>
      <c r="D23" s="456"/>
    </row>
    <row r="24" spans="1:4" s="184" customFormat="1" ht="27" customHeight="1">
      <c r="A24" s="424" t="s">
        <v>903</v>
      </c>
      <c r="B24" s="136">
        <v>198294</v>
      </c>
      <c r="C24" s="424" t="s">
        <v>904</v>
      </c>
      <c r="D24" s="456"/>
    </row>
    <row r="25" spans="1:4" s="184" customFormat="1" ht="24" customHeight="1">
      <c r="A25" s="422" t="s">
        <v>905</v>
      </c>
      <c r="B25" s="136">
        <v>206047</v>
      </c>
      <c r="C25" s="422" t="s">
        <v>906</v>
      </c>
      <c r="D25" s="456"/>
    </row>
    <row r="26" spans="1:4" s="184" customFormat="1" ht="23.25" customHeight="1">
      <c r="A26" s="422" t="s">
        <v>907</v>
      </c>
      <c r="B26" s="136">
        <v>14905</v>
      </c>
      <c r="C26" s="422" t="s">
        <v>908</v>
      </c>
      <c r="D26" s="456"/>
    </row>
    <row r="27" spans="1:4" s="184" customFormat="1" ht="22.5" customHeight="1">
      <c r="A27" s="422" t="s">
        <v>909</v>
      </c>
      <c r="B27" s="136">
        <v>157630</v>
      </c>
      <c r="C27" s="422" t="s">
        <v>910</v>
      </c>
      <c r="D27" s="456"/>
    </row>
    <row r="28" spans="1:4" s="184" customFormat="1" ht="23.25" customHeight="1">
      <c r="A28" s="422" t="s">
        <v>911</v>
      </c>
      <c r="B28" s="136">
        <v>266869</v>
      </c>
      <c r="C28" s="422" t="s">
        <v>912</v>
      </c>
      <c r="D28" s="456"/>
    </row>
    <row r="29" spans="1:4" s="184" customFormat="1" ht="21.75" customHeight="1">
      <c r="A29" s="422" t="s">
        <v>913</v>
      </c>
      <c r="B29" s="136">
        <v>3</v>
      </c>
      <c r="C29" s="422" t="s">
        <v>914</v>
      </c>
      <c r="D29" s="456"/>
    </row>
    <row r="30" spans="1:4" s="184" customFormat="1" ht="24" customHeight="1">
      <c r="A30" s="422" t="s">
        <v>915</v>
      </c>
      <c r="B30" s="136">
        <v>74397</v>
      </c>
      <c r="C30" s="422" t="s">
        <v>916</v>
      </c>
      <c r="D30" s="456"/>
    </row>
    <row r="31" spans="1:4" s="184" customFormat="1" ht="18.75" customHeight="1">
      <c r="A31" s="422" t="s">
        <v>917</v>
      </c>
      <c r="B31" s="136">
        <v>8895</v>
      </c>
      <c r="C31" s="422" t="s">
        <v>918</v>
      </c>
      <c r="D31" s="456"/>
    </row>
    <row r="32" spans="1:4" s="184" customFormat="1" ht="18.75" customHeight="1">
      <c r="A32" s="422" t="s">
        <v>919</v>
      </c>
      <c r="B32" s="136">
        <v>8004</v>
      </c>
      <c r="C32" s="422" t="s">
        <v>920</v>
      </c>
      <c r="D32" s="456"/>
    </row>
    <row r="33" spans="1:4" s="184" customFormat="1" ht="18.75" customHeight="1">
      <c r="A33" s="422" t="s">
        <v>921</v>
      </c>
      <c r="B33" s="136">
        <v>13964</v>
      </c>
      <c r="C33" s="457" t="s">
        <v>922</v>
      </c>
      <c r="D33" s="456">
        <v>0</v>
      </c>
    </row>
    <row r="34" spans="1:4" s="184" customFormat="1" ht="18.75" customHeight="1">
      <c r="A34" s="422" t="s">
        <v>923</v>
      </c>
      <c r="B34" s="136">
        <v>15157</v>
      </c>
      <c r="C34" s="457" t="s">
        <v>924</v>
      </c>
      <c r="D34" s="456">
        <v>0</v>
      </c>
    </row>
    <row r="35" spans="1:4" s="184" customFormat="1" ht="18.75" customHeight="1">
      <c r="A35" s="422" t="s">
        <v>925</v>
      </c>
      <c r="B35" s="136">
        <v>114746</v>
      </c>
      <c r="C35" s="457" t="s">
        <v>926</v>
      </c>
      <c r="D35" s="456">
        <v>0</v>
      </c>
    </row>
    <row r="36" spans="1:4" s="184" customFormat="1" ht="18.75" customHeight="1">
      <c r="A36" s="422" t="s">
        <v>927</v>
      </c>
      <c r="B36" s="136">
        <v>12629</v>
      </c>
      <c r="C36" s="422" t="s">
        <v>928</v>
      </c>
      <c r="D36" s="456">
        <v>0</v>
      </c>
    </row>
    <row r="37" spans="1:4" s="184" customFormat="1" ht="18.75" customHeight="1">
      <c r="A37" s="422" t="s">
        <v>929</v>
      </c>
      <c r="B37" s="136">
        <v>87859</v>
      </c>
      <c r="C37" s="422" t="s">
        <v>930</v>
      </c>
      <c r="D37" s="456"/>
    </row>
    <row r="38" spans="1:4" s="184" customFormat="1" ht="18.75" customHeight="1">
      <c r="A38" s="422" t="s">
        <v>931</v>
      </c>
      <c r="B38" s="136">
        <v>12642</v>
      </c>
      <c r="C38" s="457" t="s">
        <v>932</v>
      </c>
      <c r="D38" s="456">
        <v>0</v>
      </c>
    </row>
    <row r="39" spans="1:4" s="184" customFormat="1" ht="18.75" customHeight="1">
      <c r="A39" s="420" t="s">
        <v>933</v>
      </c>
      <c r="B39" s="135">
        <f>SUM(B40:B58)</f>
        <v>377093</v>
      </c>
      <c r="C39" s="455" t="s">
        <v>934</v>
      </c>
      <c r="D39" s="456">
        <f>SUM(D40:D58)</f>
        <v>0</v>
      </c>
    </row>
    <row r="40" spans="1:4" s="184" customFormat="1" ht="18" customHeight="1">
      <c r="A40" s="422" t="s">
        <v>935</v>
      </c>
      <c r="B40" s="37">
        <v>1687</v>
      </c>
      <c r="C40" s="457" t="s">
        <v>935</v>
      </c>
      <c r="D40" s="456">
        <v>0</v>
      </c>
    </row>
    <row r="41" spans="1:4" s="184" customFormat="1" ht="18.75" customHeight="1">
      <c r="A41" s="422" t="s">
        <v>936</v>
      </c>
      <c r="B41" s="37">
        <v>333</v>
      </c>
      <c r="C41" s="457" t="s">
        <v>936</v>
      </c>
      <c r="D41" s="456">
        <v>0</v>
      </c>
    </row>
    <row r="42" spans="1:4" s="184" customFormat="1" ht="18.75" customHeight="1">
      <c r="A42" s="422" t="s">
        <v>937</v>
      </c>
      <c r="B42" s="37">
        <v>6738</v>
      </c>
      <c r="C42" s="457" t="s">
        <v>937</v>
      </c>
      <c r="D42" s="456">
        <v>0</v>
      </c>
    </row>
    <row r="43" spans="1:4" s="184" customFormat="1" ht="18.75" customHeight="1">
      <c r="A43" s="458" t="s">
        <v>938</v>
      </c>
      <c r="B43" s="37">
        <v>4549</v>
      </c>
      <c r="C43" s="459" t="s">
        <v>938</v>
      </c>
      <c r="D43" s="456">
        <v>0</v>
      </c>
    </row>
    <row r="44" spans="1:4" s="184" customFormat="1" ht="18.75" customHeight="1">
      <c r="A44" s="422" t="s">
        <v>939</v>
      </c>
      <c r="B44" s="37">
        <v>2483</v>
      </c>
      <c r="C44" s="457" t="s">
        <v>939</v>
      </c>
      <c r="D44" s="456">
        <v>0</v>
      </c>
    </row>
    <row r="45" spans="1:4" s="184" customFormat="1" ht="18.75" customHeight="1">
      <c r="A45" s="422" t="s">
        <v>940</v>
      </c>
      <c r="B45" s="37">
        <v>9790</v>
      </c>
      <c r="C45" s="457" t="s">
        <v>941</v>
      </c>
      <c r="D45" s="456">
        <v>0</v>
      </c>
    </row>
    <row r="46" spans="1:4" s="184" customFormat="1" ht="18.75" customHeight="1">
      <c r="A46" s="422" t="s">
        <v>942</v>
      </c>
      <c r="B46" s="37">
        <v>19560</v>
      </c>
      <c r="C46" s="457" t="s">
        <v>942</v>
      </c>
      <c r="D46" s="456">
        <v>0</v>
      </c>
    </row>
    <row r="47" spans="1:4" s="184" customFormat="1" ht="18.75" customHeight="1">
      <c r="A47" s="422" t="s">
        <v>943</v>
      </c>
      <c r="B47" s="37">
        <v>12899</v>
      </c>
      <c r="C47" s="457" t="s">
        <v>944</v>
      </c>
      <c r="D47" s="456">
        <v>0</v>
      </c>
    </row>
    <row r="48" spans="1:4" s="184" customFormat="1" ht="18.75" customHeight="1">
      <c r="A48" s="422" t="s">
        <v>945</v>
      </c>
      <c r="B48" s="37">
        <v>24713</v>
      </c>
      <c r="C48" s="457" t="s">
        <v>945</v>
      </c>
      <c r="D48" s="456">
        <v>0</v>
      </c>
    </row>
    <row r="49" spans="1:4" s="184" customFormat="1" ht="18.75" customHeight="1">
      <c r="A49" s="422" t="s">
        <v>946</v>
      </c>
      <c r="B49" s="37">
        <v>10429</v>
      </c>
      <c r="C49" s="457" t="s">
        <v>946</v>
      </c>
      <c r="D49" s="456">
        <v>0</v>
      </c>
    </row>
    <row r="50" spans="1:4" s="184" customFormat="1" ht="18.75" customHeight="1">
      <c r="A50" s="422" t="s">
        <v>947</v>
      </c>
      <c r="B50" s="37">
        <v>138474</v>
      </c>
      <c r="C50" s="457" t="s">
        <v>947</v>
      </c>
      <c r="D50" s="456">
        <v>0</v>
      </c>
    </row>
    <row r="51" spans="1:4" s="184" customFormat="1" ht="18.75" customHeight="1">
      <c r="A51" s="422" t="s">
        <v>948</v>
      </c>
      <c r="B51" s="37">
        <v>45848</v>
      </c>
      <c r="C51" s="457" t="s">
        <v>948</v>
      </c>
      <c r="D51" s="456">
        <v>0</v>
      </c>
    </row>
    <row r="52" spans="1:4" s="184" customFormat="1" ht="18.75" customHeight="1">
      <c r="A52" s="422" t="s">
        <v>949</v>
      </c>
      <c r="B52" s="37">
        <v>8755</v>
      </c>
      <c r="C52" s="457" t="s">
        <v>949</v>
      </c>
      <c r="D52" s="456">
        <v>0</v>
      </c>
    </row>
    <row r="53" spans="1:4" s="184" customFormat="1" ht="18.75" customHeight="1">
      <c r="A53" s="422" t="s">
        <v>950</v>
      </c>
      <c r="B53" s="37">
        <v>2420</v>
      </c>
      <c r="C53" s="457" t="s">
        <v>950</v>
      </c>
      <c r="D53" s="456">
        <v>0</v>
      </c>
    </row>
    <row r="54" spans="1:4" s="184" customFormat="1" ht="18.75" customHeight="1">
      <c r="A54" s="422" t="s">
        <v>951</v>
      </c>
      <c r="B54" s="37">
        <v>1378</v>
      </c>
      <c r="C54" s="457" t="s">
        <v>951</v>
      </c>
      <c r="D54" s="456">
        <v>0</v>
      </c>
    </row>
    <row r="55" spans="1:4" s="184" customFormat="1" ht="18.75" customHeight="1">
      <c r="A55" s="422" t="s">
        <v>952</v>
      </c>
      <c r="B55" s="37">
        <v>-1174</v>
      </c>
      <c r="C55" s="457" t="s">
        <v>953</v>
      </c>
      <c r="D55" s="456">
        <v>0</v>
      </c>
    </row>
    <row r="56" spans="1:4" s="184" customFormat="1" ht="18.75" customHeight="1">
      <c r="A56" s="422" t="s">
        <v>954</v>
      </c>
      <c r="B56" s="37">
        <v>56987</v>
      </c>
      <c r="C56" s="457" t="s">
        <v>954</v>
      </c>
      <c r="D56" s="456">
        <v>0</v>
      </c>
    </row>
    <row r="57" spans="1:4" s="184" customFormat="1" ht="18.75" customHeight="1">
      <c r="A57" s="422" t="s">
        <v>955</v>
      </c>
      <c r="B57" s="37">
        <v>3564</v>
      </c>
      <c r="C57" s="457" t="s">
        <v>955</v>
      </c>
      <c r="D57" s="456">
        <v>0</v>
      </c>
    </row>
    <row r="58" spans="1:4" s="184" customFormat="1" ht="18.75" customHeight="1">
      <c r="A58" s="422" t="s">
        <v>956</v>
      </c>
      <c r="B58" s="37">
        <v>27660</v>
      </c>
      <c r="C58" s="457" t="s">
        <v>957</v>
      </c>
      <c r="D58" s="456">
        <v>0</v>
      </c>
    </row>
    <row r="59" spans="1:4" s="184" customFormat="1" ht="18.75" customHeight="1">
      <c r="A59" s="420" t="s">
        <v>958</v>
      </c>
      <c r="B59" s="37"/>
      <c r="C59" s="455" t="s">
        <v>959</v>
      </c>
      <c r="D59" s="30">
        <f>SUM(D60:D63)</f>
        <v>68609</v>
      </c>
    </row>
    <row r="60" spans="1:4" s="184" customFormat="1" ht="18.75" customHeight="1">
      <c r="A60" s="422" t="s">
        <v>960</v>
      </c>
      <c r="B60" s="37"/>
      <c r="C60" s="457" t="s">
        <v>961</v>
      </c>
      <c r="D60" s="439">
        <v>47</v>
      </c>
    </row>
    <row r="61" spans="1:4" s="184" customFormat="1" ht="18.75" customHeight="1">
      <c r="A61" s="422" t="s">
        <v>962</v>
      </c>
      <c r="B61" s="37"/>
      <c r="C61" s="460" t="s">
        <v>963</v>
      </c>
      <c r="D61" s="461"/>
    </row>
    <row r="62" spans="1:4" s="184" customFormat="1" ht="18.75" customHeight="1">
      <c r="A62" s="422" t="s">
        <v>964</v>
      </c>
      <c r="B62" s="37"/>
      <c r="C62" s="457" t="s">
        <v>965</v>
      </c>
      <c r="D62" s="462">
        <v>0</v>
      </c>
    </row>
    <row r="63" spans="1:4" s="184" customFormat="1" ht="18.75" customHeight="1">
      <c r="A63" s="422" t="s">
        <v>966</v>
      </c>
      <c r="B63" s="37"/>
      <c r="C63" s="457" t="s">
        <v>967</v>
      </c>
      <c r="D63" s="37">
        <v>68562</v>
      </c>
    </row>
    <row r="64" spans="1:4" s="184" customFormat="1" ht="18.75" customHeight="1">
      <c r="A64" s="420" t="s">
        <v>968</v>
      </c>
      <c r="B64" s="135">
        <v>19113</v>
      </c>
      <c r="C64" s="457"/>
      <c r="D64" s="463"/>
    </row>
    <row r="65" spans="1:4" s="184" customFormat="1" ht="18.75" customHeight="1">
      <c r="A65" s="464" t="s">
        <v>969</v>
      </c>
      <c r="B65" s="135">
        <f>SUM(B66:B68)</f>
        <v>275415</v>
      </c>
      <c r="C65" s="465" t="s">
        <v>970</v>
      </c>
      <c r="D65" s="456"/>
    </row>
    <row r="66" spans="1:4" s="184" customFormat="1" ht="18.75" customHeight="1">
      <c r="A66" s="422" t="s">
        <v>971</v>
      </c>
      <c r="B66" s="37">
        <v>226772</v>
      </c>
      <c r="C66" s="457"/>
      <c r="D66" s="462"/>
    </row>
    <row r="67" spans="1:4" s="184" customFormat="1" ht="18.75" customHeight="1">
      <c r="A67" s="422" t="s">
        <v>972</v>
      </c>
      <c r="B67" s="37">
        <v>11850</v>
      </c>
      <c r="C67" s="457"/>
      <c r="D67" s="456"/>
    </row>
    <row r="68" spans="1:4" s="184" customFormat="1" ht="18.75" customHeight="1">
      <c r="A68" s="422" t="s">
        <v>973</v>
      </c>
      <c r="B68" s="37">
        <v>36793</v>
      </c>
      <c r="C68" s="457"/>
      <c r="D68" s="456"/>
    </row>
    <row r="69" spans="1:4" s="184" customFormat="1" ht="18.75" customHeight="1">
      <c r="A69" s="420" t="s">
        <v>974</v>
      </c>
      <c r="B69" s="37"/>
      <c r="C69" s="455" t="s">
        <v>975</v>
      </c>
      <c r="D69" s="30">
        <f>D70</f>
        <v>510040</v>
      </c>
    </row>
    <row r="70" spans="1:4" s="184" customFormat="1" ht="18.75" customHeight="1">
      <c r="A70" s="464" t="s">
        <v>976</v>
      </c>
      <c r="B70" s="37"/>
      <c r="C70" s="466" t="s">
        <v>977</v>
      </c>
      <c r="D70" s="30">
        <f>SUM(D71:D74)</f>
        <v>510040</v>
      </c>
    </row>
    <row r="71" spans="1:4" s="184" customFormat="1" ht="18.75" customHeight="1">
      <c r="A71" s="420" t="s">
        <v>978</v>
      </c>
      <c r="B71" s="37"/>
      <c r="C71" s="457" t="s">
        <v>979</v>
      </c>
      <c r="D71" s="37">
        <v>510040</v>
      </c>
    </row>
    <row r="72" spans="1:4" s="184" customFormat="1" ht="18.75" customHeight="1">
      <c r="A72" s="422" t="s">
        <v>980</v>
      </c>
      <c r="B72" s="37"/>
      <c r="C72" s="457" t="s">
        <v>981</v>
      </c>
      <c r="D72" s="37"/>
    </row>
    <row r="73" spans="1:4" s="184" customFormat="1" ht="18.75" customHeight="1">
      <c r="A73" s="422" t="s">
        <v>982</v>
      </c>
      <c r="B73" s="37"/>
      <c r="C73" s="457" t="s">
        <v>983</v>
      </c>
      <c r="D73" s="37"/>
    </row>
    <row r="74" spans="1:4" s="184" customFormat="1" ht="18.75" customHeight="1">
      <c r="A74" s="422" t="s">
        <v>984</v>
      </c>
      <c r="B74" s="37"/>
      <c r="C74" s="457" t="s">
        <v>985</v>
      </c>
      <c r="D74" s="37"/>
    </row>
    <row r="75" spans="1:4" s="184" customFormat="1" ht="18.75" customHeight="1">
      <c r="A75" s="422" t="s">
        <v>986</v>
      </c>
      <c r="B75" s="136"/>
      <c r="C75" s="457"/>
      <c r="D75" s="456"/>
    </row>
    <row r="76" spans="1:4" s="184" customFormat="1" ht="18.75" customHeight="1">
      <c r="A76" s="420" t="s">
        <v>987</v>
      </c>
      <c r="B76" s="135">
        <f>B77</f>
        <v>542390</v>
      </c>
      <c r="C76" s="455" t="s">
        <v>988</v>
      </c>
      <c r="D76" s="462">
        <f>SUM(D77:D80)</f>
        <v>0</v>
      </c>
    </row>
    <row r="77" spans="1:4" s="184" customFormat="1" ht="18.75" customHeight="1">
      <c r="A77" s="422" t="s">
        <v>989</v>
      </c>
      <c r="B77" s="136">
        <f>SUM(B78:B81)</f>
        <v>542390</v>
      </c>
      <c r="C77" s="467" t="s">
        <v>990</v>
      </c>
      <c r="D77" s="456">
        <v>0</v>
      </c>
    </row>
    <row r="78" spans="1:4" s="184" customFormat="1" ht="18.75" customHeight="1">
      <c r="A78" s="458" t="s">
        <v>991</v>
      </c>
      <c r="B78" s="136">
        <v>542390</v>
      </c>
      <c r="C78" s="459" t="s">
        <v>992</v>
      </c>
      <c r="D78" s="462">
        <v>0</v>
      </c>
    </row>
    <row r="79" spans="1:4" s="184" customFormat="1" ht="18.75" customHeight="1">
      <c r="A79" s="422" t="s">
        <v>993</v>
      </c>
      <c r="B79" s="136"/>
      <c r="C79" s="457" t="s">
        <v>994</v>
      </c>
      <c r="D79" s="456">
        <v>0</v>
      </c>
    </row>
    <row r="80" spans="1:4" s="184" customFormat="1" ht="18.75" customHeight="1">
      <c r="A80" s="422" t="s">
        <v>995</v>
      </c>
      <c r="B80" s="136"/>
      <c r="C80" s="457" t="s">
        <v>996</v>
      </c>
      <c r="D80" s="456">
        <v>0</v>
      </c>
    </row>
    <row r="81" spans="1:4" s="184" customFormat="1" ht="12.75" customHeight="1">
      <c r="A81" s="422" t="s">
        <v>997</v>
      </c>
      <c r="B81" s="136"/>
      <c r="C81" s="457"/>
      <c r="D81" s="468"/>
    </row>
    <row r="82" spans="1:4" s="184" customFormat="1" ht="14.25">
      <c r="A82" s="420" t="s">
        <v>998</v>
      </c>
      <c r="B82" s="135">
        <v>3190</v>
      </c>
      <c r="C82" s="469" t="s">
        <v>999</v>
      </c>
      <c r="D82" s="30">
        <v>5020</v>
      </c>
    </row>
    <row r="83" spans="1:4" s="184" customFormat="1" ht="14.25">
      <c r="A83" s="470" t="s">
        <v>1000</v>
      </c>
      <c r="B83" s="471">
        <v>14140</v>
      </c>
      <c r="C83" s="469" t="s">
        <v>1001</v>
      </c>
      <c r="D83" s="30"/>
    </row>
    <row r="84" spans="1:4" s="184" customFormat="1" ht="14.25" customHeight="1">
      <c r="A84" s="461"/>
      <c r="B84" s="461"/>
      <c r="C84" s="466" t="s">
        <v>1002</v>
      </c>
      <c r="D84" s="30">
        <v>13281</v>
      </c>
    </row>
    <row r="85" spans="1:4" s="184" customFormat="1" ht="15.75" customHeight="1">
      <c r="A85" s="472"/>
      <c r="B85" s="473"/>
      <c r="C85" s="455" t="s">
        <v>1003</v>
      </c>
      <c r="D85" s="37">
        <v>13281</v>
      </c>
    </row>
    <row r="86" spans="1:4" s="184" customFormat="1" ht="16.5" customHeight="1">
      <c r="A86" s="464"/>
      <c r="B86" s="37"/>
      <c r="C86" s="465" t="s">
        <v>1004</v>
      </c>
      <c r="D86" s="456"/>
    </row>
    <row r="87" spans="1:4" s="184" customFormat="1" ht="18" customHeight="1">
      <c r="A87" s="474" t="s">
        <v>1005</v>
      </c>
      <c r="B87" s="30">
        <f>SUM(B5:B6,B59,B64:B65,B69,B76,B82:B82,B83)</f>
        <v>3728568</v>
      </c>
      <c r="C87" s="475" t="s">
        <v>1006</v>
      </c>
      <c r="D87" s="30">
        <f>SUM(D5:D6,D59,D65,D69,D76,D82:D83,D84:D84)</f>
        <v>3728568</v>
      </c>
    </row>
  </sheetData>
  <sheetProtection/>
  <mergeCells count="1">
    <mergeCell ref="A2:D2"/>
  </mergeCells>
  <printOptions horizontalCentered="1"/>
  <pageMargins left="0.59" right="0.39" top="0.47" bottom="0.47" header="0.39" footer="0.16"/>
  <pageSetup firstPageNumber="58" useFirstPageNumber="1" horizontalDpi="600" verticalDpi="600" orientation="portrait" paperSize="9"/>
  <headerFooter alignWithMargins="0">
    <oddFooter>&amp;L&amp;"Times New Roman,常规"&amp;12 - &amp;P -</oddFooter>
  </headerFooter>
</worksheet>
</file>

<file path=xl/worksheets/sheet6.xml><?xml version="1.0" encoding="utf-8"?>
<worksheet xmlns="http://schemas.openxmlformats.org/spreadsheetml/2006/main" xmlns:r="http://schemas.openxmlformats.org/officeDocument/2006/relationships">
  <sheetPr>
    <tabColor indexed="16"/>
    <pageSetUpPr fitToPage="1"/>
  </sheetPr>
  <dimension ref="A1:IV29"/>
  <sheetViews>
    <sheetView workbookViewId="0" topLeftCell="A1">
      <pane ySplit="6" topLeftCell="A19" activePane="bottomLeft" state="frozen"/>
      <selection pane="bottomLeft" activeCell="A2" sqref="A2:H2"/>
    </sheetView>
  </sheetViews>
  <sheetFormatPr defaultColWidth="9.125" defaultRowHeight="13.5"/>
  <cols>
    <col min="1" max="1" width="28.125" style="157" customWidth="1"/>
    <col min="2" max="3" width="9.00390625" style="157" customWidth="1"/>
    <col min="4" max="4" width="9.50390625" style="157" customWidth="1"/>
    <col min="5" max="5" width="9.375" style="157" customWidth="1"/>
    <col min="6" max="6" width="9.25390625" style="157" customWidth="1"/>
    <col min="7" max="7" width="8.50390625" style="157" customWidth="1"/>
    <col min="8" max="8" width="9.50390625" style="157" customWidth="1"/>
    <col min="9" max="9" width="9.875" style="157" hidden="1" customWidth="1"/>
    <col min="10" max="10" width="9.875" style="157" customWidth="1"/>
    <col min="11" max="247" width="9.125" style="157" customWidth="1"/>
    <col min="248" max="16384" width="9.125" style="111" customWidth="1"/>
  </cols>
  <sheetData>
    <row r="1" spans="1:256" s="184" customFormat="1" ht="21.75" customHeight="1">
      <c r="A1" s="442" t="s">
        <v>1007</v>
      </c>
      <c r="B1" s="442"/>
      <c r="C1" s="442"/>
      <c r="D1" s="442"/>
      <c r="E1" s="442"/>
      <c r="F1" s="442"/>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c r="IT1" s="157"/>
      <c r="IU1" s="157"/>
      <c r="IV1" s="157"/>
    </row>
    <row r="2" spans="1:256" s="184" customFormat="1" ht="21" customHeight="1">
      <c r="A2" s="443" t="s">
        <v>1008</v>
      </c>
      <c r="B2" s="443"/>
      <c r="C2" s="443"/>
      <c r="D2" s="443"/>
      <c r="E2" s="443"/>
      <c r="F2" s="443"/>
      <c r="G2" s="443"/>
      <c r="H2" s="443"/>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s="184" customFormat="1" ht="23.25" customHeight="1">
      <c r="A3" s="188"/>
      <c r="B3" s="188"/>
      <c r="C3" s="188"/>
      <c r="D3" s="188"/>
      <c r="E3" s="188"/>
      <c r="F3" s="188"/>
      <c r="G3" s="444" t="s">
        <v>8</v>
      </c>
      <c r="H3" s="444"/>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s="184" customFormat="1" ht="17.25" customHeight="1">
      <c r="A4" s="165" t="s">
        <v>1009</v>
      </c>
      <c r="B4" s="166" t="s">
        <v>1010</v>
      </c>
      <c r="C4" s="166" t="s">
        <v>1011</v>
      </c>
      <c r="D4" s="165" t="s">
        <v>12</v>
      </c>
      <c r="E4" s="165" t="s">
        <v>1012</v>
      </c>
      <c r="F4" s="165"/>
      <c r="G4" s="445" t="s">
        <v>1013</v>
      </c>
      <c r="H4" s="445" t="s">
        <v>1014</v>
      </c>
      <c r="I4" s="446" t="s">
        <v>1015</v>
      </c>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s="184" customFormat="1" ht="24" customHeight="1">
      <c r="A5" s="165"/>
      <c r="B5" s="165"/>
      <c r="C5" s="165"/>
      <c r="D5" s="165"/>
      <c r="E5" s="165" t="s">
        <v>1016</v>
      </c>
      <c r="F5" s="165" t="s">
        <v>1017</v>
      </c>
      <c r="G5" s="445"/>
      <c r="H5" s="445"/>
      <c r="I5" s="44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s="184" customFormat="1" ht="24.75" customHeight="1">
      <c r="A6" s="419" t="s">
        <v>16</v>
      </c>
      <c r="B6" s="30">
        <f aca="true" t="shared" si="0" ref="B6:F6">SUM(B7,B22)</f>
        <v>112047</v>
      </c>
      <c r="C6" s="30">
        <f t="shared" si="0"/>
        <v>125188</v>
      </c>
      <c r="D6" s="30">
        <f t="shared" si="0"/>
        <v>126046</v>
      </c>
      <c r="E6" s="30">
        <f t="shared" si="0"/>
        <v>107032</v>
      </c>
      <c r="F6" s="30">
        <f t="shared" si="0"/>
        <v>19014</v>
      </c>
      <c r="G6" s="124">
        <f>D6/C6*100</f>
        <v>100.68536920471611</v>
      </c>
      <c r="H6" s="124">
        <f>(D6-I6)/I6*100</f>
        <v>14.269396043732888</v>
      </c>
      <c r="I6" s="448">
        <f>SUM(I7,I22)</f>
        <v>110306</v>
      </c>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row>
    <row r="7" spans="1:256" s="184" customFormat="1" ht="27" customHeight="1">
      <c r="A7" s="420" t="s">
        <v>17</v>
      </c>
      <c r="B7" s="30">
        <f aca="true" t="shared" si="1" ref="B7:F7">SUM(B8:B21)</f>
        <v>67228</v>
      </c>
      <c r="C7" s="30">
        <f t="shared" si="1"/>
        <v>75000</v>
      </c>
      <c r="D7" s="30">
        <f t="shared" si="1"/>
        <v>75745</v>
      </c>
      <c r="E7" s="30">
        <f t="shared" si="1"/>
        <v>60831</v>
      </c>
      <c r="F7" s="30">
        <f t="shared" si="1"/>
        <v>14914</v>
      </c>
      <c r="G7" s="124">
        <f aca="true" t="shared" si="2" ref="G7:G21">D7/C7*100</f>
        <v>100.99333333333334</v>
      </c>
      <c r="H7" s="124">
        <f>(D7-I7)/I7*100</f>
        <v>17.176139352124007</v>
      </c>
      <c r="I7" s="448">
        <f>SUM(I8:I21)</f>
        <v>64642</v>
      </c>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row>
    <row r="8" spans="1:256" s="184" customFormat="1" ht="27" customHeight="1">
      <c r="A8" s="422" t="s">
        <v>18</v>
      </c>
      <c r="B8" s="37">
        <v>21563</v>
      </c>
      <c r="C8" s="37">
        <v>19050</v>
      </c>
      <c r="D8" s="37">
        <v>18527</v>
      </c>
      <c r="E8" s="37">
        <v>15198</v>
      </c>
      <c r="F8" s="37">
        <v>3329</v>
      </c>
      <c r="G8" s="126">
        <f t="shared" si="2"/>
        <v>97.25459317585302</v>
      </c>
      <c r="H8" s="126">
        <f aca="true" t="shared" si="3" ref="H8:H21">(D8-I8)/I8*100</f>
        <v>-10.846446273037872</v>
      </c>
      <c r="I8" s="449">
        <v>20781</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s="184" customFormat="1" ht="27" customHeight="1">
      <c r="A9" s="422" t="s">
        <v>1018</v>
      </c>
      <c r="B9" s="37"/>
      <c r="C9" s="37"/>
      <c r="D9" s="37"/>
      <c r="E9" s="37"/>
      <c r="F9" s="37"/>
      <c r="G9" s="126"/>
      <c r="H9" s="126">
        <f t="shared" si="3"/>
        <v>-100</v>
      </c>
      <c r="I9" s="449">
        <v>431</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row>
    <row r="10" spans="1:256" s="184" customFormat="1" ht="27" customHeight="1">
      <c r="A10" s="422" t="s">
        <v>20</v>
      </c>
      <c r="B10" s="37">
        <v>5975</v>
      </c>
      <c r="C10" s="37">
        <v>6221</v>
      </c>
      <c r="D10" s="37">
        <v>5200</v>
      </c>
      <c r="E10" s="37">
        <v>4017</v>
      </c>
      <c r="F10" s="37">
        <v>1183</v>
      </c>
      <c r="G10" s="126">
        <f t="shared" si="2"/>
        <v>83.58784761292397</v>
      </c>
      <c r="H10" s="126">
        <f t="shared" si="3"/>
        <v>-6.525256156749955</v>
      </c>
      <c r="I10" s="449">
        <v>5563</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row>
    <row r="11" spans="1:256" s="184" customFormat="1" ht="27" customHeight="1">
      <c r="A11" s="422" t="s">
        <v>21</v>
      </c>
      <c r="B11" s="37">
        <v>4305</v>
      </c>
      <c r="C11" s="37">
        <v>2243</v>
      </c>
      <c r="D11" s="37">
        <v>2177</v>
      </c>
      <c r="E11" s="37">
        <v>1892</v>
      </c>
      <c r="F11" s="37">
        <v>285</v>
      </c>
      <c r="G11" s="126">
        <f t="shared" si="2"/>
        <v>97.05751226036558</v>
      </c>
      <c r="H11" s="126">
        <f t="shared" si="3"/>
        <v>-49.47783708517057</v>
      </c>
      <c r="I11" s="449">
        <v>4309</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7"/>
      <c r="IT11" s="157"/>
      <c r="IU11" s="157"/>
      <c r="IV11" s="157"/>
    </row>
    <row r="12" spans="1:256" s="184" customFormat="1" ht="27" customHeight="1">
      <c r="A12" s="422" t="s">
        <v>22</v>
      </c>
      <c r="B12" s="37">
        <v>148</v>
      </c>
      <c r="C12" s="37">
        <v>100</v>
      </c>
      <c r="D12" s="37">
        <v>84</v>
      </c>
      <c r="E12" s="37">
        <v>70</v>
      </c>
      <c r="F12" s="37">
        <v>14</v>
      </c>
      <c r="G12" s="126">
        <f t="shared" si="2"/>
        <v>84</v>
      </c>
      <c r="H12" s="126">
        <f t="shared" si="3"/>
        <v>-59.80861244019139</v>
      </c>
      <c r="I12" s="450">
        <v>209</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row>
    <row r="13" spans="1:256" s="184" customFormat="1" ht="27" customHeight="1">
      <c r="A13" s="422" t="s">
        <v>23</v>
      </c>
      <c r="B13" s="37">
        <v>6750</v>
      </c>
      <c r="C13" s="37">
        <v>5873</v>
      </c>
      <c r="D13" s="37">
        <v>5699</v>
      </c>
      <c r="E13" s="37">
        <v>5021</v>
      </c>
      <c r="F13" s="37">
        <v>678</v>
      </c>
      <c r="G13" s="126">
        <f t="shared" si="2"/>
        <v>97.03728928997106</v>
      </c>
      <c r="H13" s="126">
        <f t="shared" si="3"/>
        <v>-8.88888888888889</v>
      </c>
      <c r="I13" s="449">
        <v>6255</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row>
    <row r="14" spans="1:256" s="184" customFormat="1" ht="27" customHeight="1">
      <c r="A14" s="422" t="s">
        <v>24</v>
      </c>
      <c r="B14" s="37">
        <v>790</v>
      </c>
      <c r="C14" s="37">
        <v>1162</v>
      </c>
      <c r="D14" s="37">
        <v>1531</v>
      </c>
      <c r="E14" s="37">
        <v>1224</v>
      </c>
      <c r="F14" s="37">
        <v>307</v>
      </c>
      <c r="G14" s="126">
        <f t="shared" si="2"/>
        <v>131.75559380378658</v>
      </c>
      <c r="H14" s="126">
        <f t="shared" si="3"/>
        <v>31.869078380706288</v>
      </c>
      <c r="I14" s="449">
        <v>1161</v>
      </c>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c r="IR14" s="157"/>
      <c r="IS14" s="157"/>
      <c r="IT14" s="157"/>
      <c r="IU14" s="157"/>
      <c r="IV14" s="157"/>
    </row>
    <row r="15" spans="1:256" s="184" customFormat="1" ht="27" customHeight="1">
      <c r="A15" s="422" t="s">
        <v>25</v>
      </c>
      <c r="B15" s="37">
        <v>1400</v>
      </c>
      <c r="C15" s="37">
        <v>2208</v>
      </c>
      <c r="D15" s="37">
        <v>2163</v>
      </c>
      <c r="E15" s="37">
        <v>1513</v>
      </c>
      <c r="F15" s="37">
        <v>650</v>
      </c>
      <c r="G15" s="126">
        <f t="shared" si="2"/>
        <v>97.96195652173914</v>
      </c>
      <c r="H15" s="126">
        <f t="shared" si="3"/>
        <v>38.921001926782274</v>
      </c>
      <c r="I15" s="449">
        <v>1557</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c r="IV15" s="157"/>
    </row>
    <row r="16" spans="1:256" s="184" customFormat="1" ht="27" customHeight="1">
      <c r="A16" s="422" t="s">
        <v>26</v>
      </c>
      <c r="B16" s="37">
        <v>1350</v>
      </c>
      <c r="C16" s="37">
        <v>2831</v>
      </c>
      <c r="D16" s="37">
        <v>3472</v>
      </c>
      <c r="E16" s="37">
        <v>2872</v>
      </c>
      <c r="F16" s="37">
        <v>600</v>
      </c>
      <c r="G16" s="126">
        <f t="shared" si="2"/>
        <v>122.64217590957259</v>
      </c>
      <c r="H16" s="126">
        <f t="shared" si="3"/>
        <v>113.79310344827587</v>
      </c>
      <c r="I16" s="451">
        <v>1624</v>
      </c>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pans="1:256" s="184" customFormat="1" ht="27" customHeight="1">
      <c r="A17" s="422" t="s">
        <v>27</v>
      </c>
      <c r="B17" s="37">
        <v>9350</v>
      </c>
      <c r="C17" s="37">
        <v>10333</v>
      </c>
      <c r="D17" s="37">
        <v>12570</v>
      </c>
      <c r="E17" s="37">
        <v>9543</v>
      </c>
      <c r="F17" s="37">
        <v>3027</v>
      </c>
      <c r="G17" s="126">
        <f t="shared" si="2"/>
        <v>121.6490854543695</v>
      </c>
      <c r="H17" s="126">
        <f t="shared" si="3"/>
        <v>50.611071171818836</v>
      </c>
      <c r="I17" s="449">
        <v>8346</v>
      </c>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c r="IV17" s="157"/>
    </row>
    <row r="18" spans="1:256" s="184" customFormat="1" ht="27" customHeight="1">
      <c r="A18" s="422" t="s">
        <v>28</v>
      </c>
      <c r="B18" s="37">
        <v>2250</v>
      </c>
      <c r="C18" s="37">
        <v>2974</v>
      </c>
      <c r="D18" s="37">
        <v>2681</v>
      </c>
      <c r="E18" s="37">
        <v>2680</v>
      </c>
      <c r="F18" s="37">
        <v>1</v>
      </c>
      <c r="G18" s="126">
        <f t="shared" si="2"/>
        <v>90.14794889038332</v>
      </c>
      <c r="H18" s="126">
        <f t="shared" si="3"/>
        <v>12.979351032448378</v>
      </c>
      <c r="I18" s="450">
        <v>2373</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c r="IV18" s="157"/>
    </row>
    <row r="19" spans="1:256" s="184" customFormat="1" ht="27" customHeight="1">
      <c r="A19" s="422" t="s">
        <v>29</v>
      </c>
      <c r="B19" s="37">
        <v>2725</v>
      </c>
      <c r="C19" s="37">
        <v>2956</v>
      </c>
      <c r="D19" s="37">
        <v>296</v>
      </c>
      <c r="E19" s="37">
        <v>148</v>
      </c>
      <c r="F19" s="37">
        <v>148</v>
      </c>
      <c r="G19" s="126">
        <f t="shared" si="2"/>
        <v>10.013531799729364</v>
      </c>
      <c r="H19" s="126">
        <f t="shared" si="3"/>
        <v>-90.45161290322581</v>
      </c>
      <c r="I19" s="449">
        <v>3100</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c r="IV19" s="157"/>
    </row>
    <row r="20" spans="1:256" s="184" customFormat="1" ht="27" customHeight="1">
      <c r="A20" s="422" t="s">
        <v>30</v>
      </c>
      <c r="B20" s="37">
        <v>10620</v>
      </c>
      <c r="C20" s="37">
        <v>19015</v>
      </c>
      <c r="D20" s="37">
        <v>21315</v>
      </c>
      <c r="E20" s="37">
        <v>16629</v>
      </c>
      <c r="F20" s="37">
        <v>4686</v>
      </c>
      <c r="G20" s="126">
        <f t="shared" si="2"/>
        <v>112.095713910071</v>
      </c>
      <c r="H20" s="126">
        <f t="shared" si="3"/>
        <v>138.63636363636365</v>
      </c>
      <c r="I20" s="449">
        <v>8932</v>
      </c>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256" s="184" customFormat="1" ht="27" customHeight="1">
      <c r="A21" s="422" t="s">
        <v>31</v>
      </c>
      <c r="B21" s="37">
        <v>2</v>
      </c>
      <c r="C21" s="37">
        <v>34</v>
      </c>
      <c r="D21" s="37">
        <v>30</v>
      </c>
      <c r="E21" s="37">
        <v>24</v>
      </c>
      <c r="F21" s="37">
        <v>6</v>
      </c>
      <c r="G21" s="126">
        <f t="shared" si="2"/>
        <v>88.23529411764706</v>
      </c>
      <c r="H21" s="126">
        <f t="shared" si="3"/>
        <v>2900</v>
      </c>
      <c r="I21" s="449">
        <v>1</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row>
    <row r="22" spans="1:256" s="184" customFormat="1" ht="27" customHeight="1">
      <c r="A22" s="420" t="s">
        <v>33</v>
      </c>
      <c r="B22" s="30">
        <f aca="true" t="shared" si="4" ref="B22:I22">SUM(B23:B29)</f>
        <v>44819</v>
      </c>
      <c r="C22" s="30">
        <f t="shared" si="4"/>
        <v>50188</v>
      </c>
      <c r="D22" s="30">
        <f t="shared" si="4"/>
        <v>50301</v>
      </c>
      <c r="E22" s="30">
        <f t="shared" si="4"/>
        <v>46201</v>
      </c>
      <c r="F22" s="30">
        <f t="shared" si="4"/>
        <v>4100</v>
      </c>
      <c r="G22" s="124">
        <f aca="true" t="shared" si="5" ref="G22:G29">D22/C22*100</f>
        <v>100.22515342312903</v>
      </c>
      <c r="H22" s="124">
        <f aca="true" t="shared" si="6" ref="H22:H29">(D22-I22)/I22*100</f>
        <v>10.154607568325158</v>
      </c>
      <c r="I22" s="448">
        <f t="shared" si="4"/>
        <v>45664</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c r="IR22" s="157"/>
      <c r="IS22" s="157"/>
      <c r="IT22" s="157"/>
      <c r="IU22" s="157"/>
      <c r="IV22" s="157"/>
    </row>
    <row r="23" spans="1:256" s="184" customFormat="1" ht="27" customHeight="1">
      <c r="A23" s="422" t="s">
        <v>34</v>
      </c>
      <c r="B23" s="37">
        <v>8630</v>
      </c>
      <c r="C23" s="37">
        <v>7364</v>
      </c>
      <c r="D23" s="37">
        <v>8012</v>
      </c>
      <c r="E23" s="37">
        <v>6965</v>
      </c>
      <c r="F23" s="37">
        <v>1047</v>
      </c>
      <c r="G23" s="126">
        <f t="shared" si="5"/>
        <v>108.79956545355785</v>
      </c>
      <c r="H23" s="126">
        <f t="shared" si="6"/>
        <v>-11.64534627260697</v>
      </c>
      <c r="I23" s="449">
        <v>9068</v>
      </c>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c r="IR23" s="157"/>
      <c r="IS23" s="157"/>
      <c r="IT23" s="157"/>
      <c r="IU23" s="157"/>
      <c r="IV23" s="157"/>
    </row>
    <row r="24" spans="1:256" s="184" customFormat="1" ht="27" customHeight="1">
      <c r="A24" s="422" t="s">
        <v>35</v>
      </c>
      <c r="B24" s="37">
        <v>12147</v>
      </c>
      <c r="C24" s="37">
        <v>13399</v>
      </c>
      <c r="D24" s="37">
        <v>15012</v>
      </c>
      <c r="E24" s="37">
        <v>15012</v>
      </c>
      <c r="F24" s="37"/>
      <c r="G24" s="126">
        <f t="shared" si="5"/>
        <v>112.03821180685125</v>
      </c>
      <c r="H24" s="126">
        <f t="shared" si="6"/>
        <v>9.680718930371885</v>
      </c>
      <c r="I24" s="449">
        <v>13687</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57"/>
      <c r="IH24" s="157"/>
      <c r="II24" s="157"/>
      <c r="IJ24" s="157"/>
      <c r="IK24" s="157"/>
      <c r="IL24" s="157"/>
      <c r="IM24" s="157"/>
      <c r="IN24" s="157"/>
      <c r="IO24" s="157"/>
      <c r="IP24" s="157"/>
      <c r="IQ24" s="157"/>
      <c r="IR24" s="157"/>
      <c r="IS24" s="157"/>
      <c r="IT24" s="157"/>
      <c r="IU24" s="157"/>
      <c r="IV24" s="157"/>
    </row>
    <row r="25" spans="1:256" s="184" customFormat="1" ht="27" customHeight="1">
      <c r="A25" s="422" t="s">
        <v>36</v>
      </c>
      <c r="B25" s="37">
        <v>6652</v>
      </c>
      <c r="C25" s="37">
        <v>11364</v>
      </c>
      <c r="D25" s="37">
        <v>9947</v>
      </c>
      <c r="E25" s="37">
        <v>9667</v>
      </c>
      <c r="F25" s="37">
        <v>280</v>
      </c>
      <c r="G25" s="126">
        <f t="shared" si="5"/>
        <v>87.53079901443154</v>
      </c>
      <c r="H25" s="126">
        <f t="shared" si="6"/>
        <v>102.83442088091354</v>
      </c>
      <c r="I25" s="449">
        <v>4904</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57"/>
      <c r="IH25" s="157"/>
      <c r="II25" s="157"/>
      <c r="IJ25" s="157"/>
      <c r="IK25" s="157"/>
      <c r="IL25" s="157"/>
      <c r="IM25" s="157"/>
      <c r="IN25" s="157"/>
      <c r="IO25" s="157"/>
      <c r="IP25" s="157"/>
      <c r="IQ25" s="157"/>
      <c r="IR25" s="157"/>
      <c r="IS25" s="157"/>
      <c r="IT25" s="157"/>
      <c r="IU25" s="157"/>
      <c r="IV25" s="157"/>
    </row>
    <row r="26" spans="1:256" s="184" customFormat="1" ht="27" customHeight="1">
      <c r="A26" s="422" t="s">
        <v>37</v>
      </c>
      <c r="B26" s="37">
        <v>6745</v>
      </c>
      <c r="C26" s="37">
        <v>4814</v>
      </c>
      <c r="D26" s="37">
        <v>5029</v>
      </c>
      <c r="E26" s="37">
        <v>2679</v>
      </c>
      <c r="F26" s="37">
        <v>2350</v>
      </c>
      <c r="G26" s="126">
        <f t="shared" si="5"/>
        <v>104.46614042376403</v>
      </c>
      <c r="H26" s="126">
        <f t="shared" si="6"/>
        <v>-44.17804417804418</v>
      </c>
      <c r="I26" s="449">
        <v>9009</v>
      </c>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c r="GX26" s="157"/>
      <c r="GY26" s="157"/>
      <c r="GZ26" s="157"/>
      <c r="HA26" s="157"/>
      <c r="HB26" s="157"/>
      <c r="HC26" s="157"/>
      <c r="HD26" s="157"/>
      <c r="HE26" s="157"/>
      <c r="HF26" s="157"/>
      <c r="HG26" s="157"/>
      <c r="HH26" s="157"/>
      <c r="HI26" s="157"/>
      <c r="HJ26" s="157"/>
      <c r="HK26" s="157"/>
      <c r="HL26" s="157"/>
      <c r="HM26" s="157"/>
      <c r="HN26" s="157"/>
      <c r="HO26" s="157"/>
      <c r="HP26" s="157"/>
      <c r="HQ26" s="157"/>
      <c r="HR26" s="157"/>
      <c r="HS26" s="157"/>
      <c r="HT26" s="157"/>
      <c r="HU26" s="157"/>
      <c r="HV26" s="157"/>
      <c r="HW26" s="157"/>
      <c r="HX26" s="157"/>
      <c r="HY26" s="157"/>
      <c r="HZ26" s="157"/>
      <c r="IA26" s="157"/>
      <c r="IB26" s="157"/>
      <c r="IC26" s="157"/>
      <c r="ID26" s="157"/>
      <c r="IE26" s="157"/>
      <c r="IF26" s="157"/>
      <c r="IG26" s="157"/>
      <c r="IH26" s="157"/>
      <c r="II26" s="157"/>
      <c r="IJ26" s="157"/>
      <c r="IK26" s="157"/>
      <c r="IL26" s="157"/>
      <c r="IM26" s="157"/>
      <c r="IN26" s="157"/>
      <c r="IO26" s="157"/>
      <c r="IP26" s="157"/>
      <c r="IQ26" s="157"/>
      <c r="IR26" s="157"/>
      <c r="IS26" s="157"/>
      <c r="IT26" s="157"/>
      <c r="IU26" s="157"/>
      <c r="IV26" s="157"/>
    </row>
    <row r="27" spans="1:256" s="184" customFormat="1" ht="27" customHeight="1">
      <c r="A27" s="422" t="s">
        <v>38</v>
      </c>
      <c r="B27" s="37"/>
      <c r="C27" s="37"/>
      <c r="D27" s="37">
        <v>2</v>
      </c>
      <c r="E27" s="37">
        <v>2</v>
      </c>
      <c r="F27" s="37"/>
      <c r="G27" s="126"/>
      <c r="H27" s="126">
        <f t="shared" si="6"/>
        <v>-99.6422182468694</v>
      </c>
      <c r="I27" s="449">
        <v>559</v>
      </c>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row>
    <row r="28" spans="1:256" s="184" customFormat="1" ht="27" customHeight="1">
      <c r="A28" s="422" t="s">
        <v>39</v>
      </c>
      <c r="B28" s="37">
        <v>1760</v>
      </c>
      <c r="C28" s="37">
        <v>1760</v>
      </c>
      <c r="D28" s="37">
        <v>1760</v>
      </c>
      <c r="E28" s="37">
        <v>1760</v>
      </c>
      <c r="F28" s="37"/>
      <c r="G28" s="126">
        <f t="shared" si="5"/>
        <v>100</v>
      </c>
      <c r="H28" s="126">
        <f t="shared" si="6"/>
        <v>186.1788617886179</v>
      </c>
      <c r="I28" s="449">
        <v>615</v>
      </c>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c r="GR28" s="157"/>
      <c r="GS28" s="157"/>
      <c r="GT28" s="157"/>
      <c r="GU28" s="157"/>
      <c r="GV28" s="157"/>
      <c r="GW28" s="157"/>
      <c r="GX28" s="157"/>
      <c r="GY28" s="157"/>
      <c r="GZ28" s="157"/>
      <c r="HA28" s="157"/>
      <c r="HB28" s="157"/>
      <c r="HC28" s="157"/>
      <c r="HD28" s="157"/>
      <c r="HE28" s="157"/>
      <c r="HF28" s="157"/>
      <c r="HG28" s="157"/>
      <c r="HH28" s="157"/>
      <c r="HI28" s="157"/>
      <c r="HJ28" s="157"/>
      <c r="HK28" s="157"/>
      <c r="HL28" s="157"/>
      <c r="HM28" s="157"/>
      <c r="HN28" s="157"/>
      <c r="HO28" s="157"/>
      <c r="HP28" s="157"/>
      <c r="HQ28" s="157"/>
      <c r="HR28" s="157"/>
      <c r="HS28" s="157"/>
      <c r="HT28" s="157"/>
      <c r="HU28" s="157"/>
      <c r="HV28" s="157"/>
      <c r="HW28" s="157"/>
      <c r="HX28" s="157"/>
      <c r="HY28" s="157"/>
      <c r="HZ28" s="157"/>
      <c r="IA28" s="157"/>
      <c r="IB28" s="157"/>
      <c r="IC28" s="157"/>
      <c r="ID28" s="157"/>
      <c r="IE28" s="157"/>
      <c r="IF28" s="157"/>
      <c r="IG28" s="157"/>
      <c r="IH28" s="157"/>
      <c r="II28" s="157"/>
      <c r="IJ28" s="157"/>
      <c r="IK28" s="157"/>
      <c r="IL28" s="157"/>
      <c r="IM28" s="157"/>
      <c r="IN28" s="157"/>
      <c r="IO28" s="157"/>
      <c r="IP28" s="157"/>
      <c r="IQ28" s="157"/>
      <c r="IR28" s="157"/>
      <c r="IS28" s="157"/>
      <c r="IT28" s="157"/>
      <c r="IU28" s="157"/>
      <c r="IV28" s="157"/>
    </row>
    <row r="29" spans="1:256" s="184" customFormat="1" ht="27" customHeight="1">
      <c r="A29" s="422" t="s">
        <v>40</v>
      </c>
      <c r="B29" s="37">
        <v>8885</v>
      </c>
      <c r="C29" s="37">
        <v>11487</v>
      </c>
      <c r="D29" s="37">
        <v>10539</v>
      </c>
      <c r="E29" s="37">
        <v>10116</v>
      </c>
      <c r="F29" s="37">
        <v>423</v>
      </c>
      <c r="G29" s="126">
        <f t="shared" si="5"/>
        <v>91.74719247845391</v>
      </c>
      <c r="H29" s="126">
        <f t="shared" si="6"/>
        <v>34.73536180005114</v>
      </c>
      <c r="I29" s="449">
        <v>7822</v>
      </c>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57"/>
      <c r="IH29" s="157"/>
      <c r="II29" s="157"/>
      <c r="IJ29" s="157"/>
      <c r="IK29" s="157"/>
      <c r="IL29" s="157"/>
      <c r="IM29" s="157"/>
      <c r="IN29" s="157"/>
      <c r="IO29" s="157"/>
      <c r="IP29" s="157"/>
      <c r="IQ29" s="157"/>
      <c r="IR29" s="157"/>
      <c r="IS29" s="157"/>
      <c r="IT29" s="157"/>
      <c r="IU29" s="157"/>
      <c r="IV29" s="157"/>
    </row>
  </sheetData>
  <sheetProtection/>
  <mergeCells count="11">
    <mergeCell ref="A2:H2"/>
    <mergeCell ref="A3:D3"/>
    <mergeCell ref="G3:H3"/>
    <mergeCell ref="E4:F4"/>
    <mergeCell ref="A4:A5"/>
    <mergeCell ref="B4:B5"/>
    <mergeCell ref="C4:C5"/>
    <mergeCell ref="D4:D5"/>
    <mergeCell ref="G4:G5"/>
    <mergeCell ref="H4:H5"/>
    <mergeCell ref="I4:I5"/>
  </mergeCells>
  <printOptions horizontalCentered="1"/>
  <pageMargins left="0.59" right="0.55" top="0.59" bottom="0.75" header="0.31" footer="0.31"/>
  <pageSetup firstPageNumber="60" useFirstPageNumber="1" fitToHeight="1" fitToWidth="1" horizontalDpi="600" verticalDpi="600" orientation="portrait" paperSize="9" scale="98"/>
  <headerFooter alignWithMargins="0">
    <oddFooter>&amp;L&amp;"Times New Roman,常规"&amp;12—  &amp;P  —</oddFooter>
  </headerFooter>
</worksheet>
</file>

<file path=xl/worksheets/sheet7.xml><?xml version="1.0" encoding="utf-8"?>
<worksheet xmlns="http://schemas.openxmlformats.org/spreadsheetml/2006/main" xmlns:r="http://schemas.openxmlformats.org/officeDocument/2006/relationships">
  <sheetPr>
    <tabColor indexed="16"/>
  </sheetPr>
  <dimension ref="A1:J1035"/>
  <sheetViews>
    <sheetView showZeros="0" workbookViewId="0" topLeftCell="A1">
      <pane ySplit="6" topLeftCell="A7" activePane="bottomLeft" state="frozen"/>
      <selection pane="bottomLeft" activeCell="A2" sqref="A2:I2"/>
    </sheetView>
  </sheetViews>
  <sheetFormatPr defaultColWidth="9.00390625" defaultRowHeight="13.5"/>
  <cols>
    <col min="1" max="1" width="30.375" style="0" customWidth="1"/>
    <col min="2" max="2" width="9.875" style="391" customWidth="1"/>
    <col min="3" max="3" width="9.50390625" style="391" customWidth="1"/>
    <col min="4" max="4" width="9.875" style="392" customWidth="1"/>
    <col min="5" max="5" width="8.875" style="392" customWidth="1"/>
    <col min="6" max="6" width="8.25390625" style="392" customWidth="1"/>
    <col min="7" max="7" width="8.00390625" style="393" customWidth="1"/>
    <col min="8" max="8" width="8.50390625" style="394" hidden="1" customWidth="1"/>
    <col min="9" max="9" width="8.50390625" style="395" customWidth="1"/>
  </cols>
  <sheetData>
    <row r="1" spans="1:6" ht="16.5" customHeight="1">
      <c r="A1" s="396" t="s">
        <v>1019</v>
      </c>
      <c r="B1" s="397"/>
      <c r="C1" s="398"/>
      <c r="D1" s="399"/>
      <c r="E1" s="399"/>
      <c r="F1" s="399"/>
    </row>
    <row r="2" spans="1:9" ht="27" customHeight="1">
      <c r="A2" s="400" t="s">
        <v>1020</v>
      </c>
      <c r="B2" s="401"/>
      <c r="C2" s="402"/>
      <c r="D2" s="400"/>
      <c r="E2" s="400"/>
      <c r="F2" s="400"/>
      <c r="G2" s="403"/>
      <c r="H2" s="403"/>
      <c r="I2" s="427"/>
    </row>
    <row r="3" spans="1:9" ht="19.5" customHeight="1">
      <c r="A3" s="404"/>
      <c r="B3" s="405"/>
      <c r="C3" s="406"/>
      <c r="D3" s="407"/>
      <c r="E3" s="407"/>
      <c r="F3" s="407"/>
      <c r="G3" s="408" t="s">
        <v>43</v>
      </c>
      <c r="H3" s="408"/>
      <c r="I3" s="408"/>
    </row>
    <row r="4" spans="1:9" s="137" customFormat="1" ht="18" customHeight="1">
      <c r="A4" s="409" t="s">
        <v>44</v>
      </c>
      <c r="B4" s="410" t="s">
        <v>1010</v>
      </c>
      <c r="C4" s="410" t="s">
        <v>1011</v>
      </c>
      <c r="D4" s="409" t="s">
        <v>12</v>
      </c>
      <c r="E4" s="411" t="s">
        <v>1012</v>
      </c>
      <c r="F4" s="412"/>
      <c r="G4" s="413" t="s">
        <v>47</v>
      </c>
      <c r="H4" s="414" t="s">
        <v>48</v>
      </c>
      <c r="I4" s="413" t="s">
        <v>49</v>
      </c>
    </row>
    <row r="5" spans="1:9" s="137" customFormat="1" ht="19.5" customHeight="1">
      <c r="A5" s="415"/>
      <c r="B5" s="416"/>
      <c r="C5" s="416"/>
      <c r="D5" s="415"/>
      <c r="E5" s="165" t="s">
        <v>1016</v>
      </c>
      <c r="F5" s="165" t="s">
        <v>1017</v>
      </c>
      <c r="G5" s="417"/>
      <c r="H5" s="418"/>
      <c r="I5" s="417"/>
    </row>
    <row r="6" spans="1:10" s="138" customFormat="1" ht="18" customHeight="1">
      <c r="A6" s="419" t="s">
        <v>50</v>
      </c>
      <c r="B6" s="30">
        <f aca="true" t="shared" si="0" ref="B6:F6">SUM(B7,B227,B226,B239,B310,B354,B390,B444,B555,B617,B668,B691,B803,B842,B871,B883,B899,B930,B946,B974,B1025,B1026,B1029,B1034)</f>
        <v>452391</v>
      </c>
      <c r="C6" s="30">
        <f t="shared" si="0"/>
        <v>594990</v>
      </c>
      <c r="D6" s="30">
        <f t="shared" si="0"/>
        <v>585764</v>
      </c>
      <c r="E6" s="30">
        <f t="shared" si="0"/>
        <v>561283</v>
      </c>
      <c r="F6" s="30">
        <f t="shared" si="0"/>
        <v>24481</v>
      </c>
      <c r="G6" s="124">
        <f aca="true" t="shared" si="1" ref="G6:G8">D6/C6*100</f>
        <v>98.44938570396141</v>
      </c>
      <c r="H6" s="30">
        <f>SUM(H7,H227,H226,H239,H310,H354,H390,H444,H555,H617,H668,H691,H803,H842,H871,H883,H899,H930,H946,H974,H1025,H1026,H1029,H1034)</f>
        <v>546011</v>
      </c>
      <c r="I6" s="124">
        <f aca="true" t="shared" si="2" ref="I6:I8">ROUND((D6-H6)/H6*100,2)</f>
        <v>7.28</v>
      </c>
      <c r="J6" s="428"/>
    </row>
    <row r="7" spans="1:9" s="138" customFormat="1" ht="18" customHeight="1">
      <c r="A7" s="420" t="s">
        <v>51</v>
      </c>
      <c r="B7" s="30">
        <f aca="true" t="shared" si="3" ref="B7:F7">SUM(B8,B20,B29,B40,B52,B63,B74,B86,B95,B96,B106,B115,B126,B131,B137,B144,B150,B156,B162,B169,B176,B182,B190,B195,B201,B207,B224)</f>
        <v>49944</v>
      </c>
      <c r="C7" s="30">
        <f t="shared" si="3"/>
        <v>64666</v>
      </c>
      <c r="D7" s="30">
        <f t="shared" si="3"/>
        <v>63276</v>
      </c>
      <c r="E7" s="30">
        <f t="shared" si="3"/>
        <v>56512</v>
      </c>
      <c r="F7" s="421">
        <f t="shared" si="3"/>
        <v>6764</v>
      </c>
      <c r="G7" s="124">
        <f t="shared" si="1"/>
        <v>97.85049330405468</v>
      </c>
      <c r="H7" s="30">
        <f>SUM(H8,H20,H29,H40,H52,H63,H74,H86,H95,H96,H106,H115,H126,H131,H137,H144,H150,H156,H162,H169,H176,H182,H190,H195,H201,H207,H224)</f>
        <v>61822</v>
      </c>
      <c r="I7" s="124">
        <f t="shared" si="2"/>
        <v>2.35</v>
      </c>
    </row>
    <row r="8" spans="1:9" s="155" customFormat="1" ht="18" customHeight="1">
      <c r="A8" s="420" t="s">
        <v>52</v>
      </c>
      <c r="B8" s="30">
        <f>SUM(B9:B19)</f>
        <v>1784</v>
      </c>
      <c r="C8" s="30">
        <v>1923</v>
      </c>
      <c r="D8" s="30">
        <f aca="true" t="shared" si="4" ref="D8:H8">SUM(D9:D19)</f>
        <v>1923</v>
      </c>
      <c r="E8" s="30">
        <f t="shared" si="4"/>
        <v>1923</v>
      </c>
      <c r="F8" s="30"/>
      <c r="G8" s="124">
        <f t="shared" si="1"/>
        <v>100</v>
      </c>
      <c r="H8" s="30">
        <f t="shared" si="4"/>
        <v>2016</v>
      </c>
      <c r="I8" s="124">
        <f t="shared" si="2"/>
        <v>-4.61</v>
      </c>
    </row>
    <row r="9" spans="1:9" s="154" customFormat="1" ht="18" customHeight="1">
      <c r="A9" s="422" t="s">
        <v>53</v>
      </c>
      <c r="B9" s="37">
        <v>1342</v>
      </c>
      <c r="C9" s="37"/>
      <c r="D9" s="37">
        <v>1371</v>
      </c>
      <c r="E9" s="37">
        <v>1371</v>
      </c>
      <c r="F9" s="37"/>
      <c r="G9" s="126"/>
      <c r="H9" s="37">
        <v>1263</v>
      </c>
      <c r="I9" s="124"/>
    </row>
    <row r="10" spans="1:9" s="154" customFormat="1" ht="18" customHeight="1">
      <c r="A10" s="422" t="s">
        <v>54</v>
      </c>
      <c r="B10" s="37">
        <v>152</v>
      </c>
      <c r="C10" s="37"/>
      <c r="D10" s="37">
        <v>269</v>
      </c>
      <c r="E10" s="37">
        <v>269</v>
      </c>
      <c r="F10" s="37"/>
      <c r="G10" s="126"/>
      <c r="H10" s="423">
        <v>435</v>
      </c>
      <c r="I10" s="124"/>
    </row>
    <row r="11" spans="1:9" s="154" customFormat="1" ht="18" customHeight="1">
      <c r="A11" s="422" t="s">
        <v>55</v>
      </c>
      <c r="B11" s="37"/>
      <c r="C11" s="37"/>
      <c r="D11" s="37"/>
      <c r="E11" s="37"/>
      <c r="F11" s="37"/>
      <c r="G11" s="126"/>
      <c r="H11" s="423"/>
      <c r="I11" s="124"/>
    </row>
    <row r="12" spans="1:9" s="154" customFormat="1" ht="18" customHeight="1">
      <c r="A12" s="422" t="s">
        <v>56</v>
      </c>
      <c r="B12" s="37">
        <v>110</v>
      </c>
      <c r="C12" s="37"/>
      <c r="D12" s="37">
        <v>110</v>
      </c>
      <c r="E12" s="37">
        <v>110</v>
      </c>
      <c r="F12" s="37"/>
      <c r="G12" s="126"/>
      <c r="H12" s="423">
        <v>110</v>
      </c>
      <c r="I12" s="124"/>
    </row>
    <row r="13" spans="1:9" s="154" customFormat="1" ht="18" customHeight="1">
      <c r="A13" s="422" t="s">
        <v>57</v>
      </c>
      <c r="B13" s="37">
        <v>10</v>
      </c>
      <c r="C13" s="37"/>
      <c r="D13" s="37">
        <v>10</v>
      </c>
      <c r="E13" s="37">
        <v>10</v>
      </c>
      <c r="F13" s="37"/>
      <c r="G13" s="126"/>
      <c r="H13" s="423">
        <v>10</v>
      </c>
      <c r="I13" s="124"/>
    </row>
    <row r="14" spans="1:9" s="154" customFormat="1" ht="18" customHeight="1">
      <c r="A14" s="422" t="s">
        <v>58</v>
      </c>
      <c r="B14" s="37">
        <v>35</v>
      </c>
      <c r="C14" s="37"/>
      <c r="D14" s="37">
        <v>28</v>
      </c>
      <c r="E14" s="37">
        <v>28</v>
      </c>
      <c r="F14" s="37"/>
      <c r="G14" s="126"/>
      <c r="H14" s="423">
        <v>40</v>
      </c>
      <c r="I14" s="124"/>
    </row>
    <row r="15" spans="1:9" s="154" customFormat="1" ht="18" customHeight="1">
      <c r="A15" s="422" t="s">
        <v>59</v>
      </c>
      <c r="B15" s="37"/>
      <c r="C15" s="37"/>
      <c r="D15" s="37"/>
      <c r="E15" s="37"/>
      <c r="F15" s="37"/>
      <c r="G15" s="126"/>
      <c r="H15" s="423"/>
      <c r="I15" s="124"/>
    </row>
    <row r="16" spans="1:9" s="154" customFormat="1" ht="18" customHeight="1">
      <c r="A16" s="422" t="s">
        <v>60</v>
      </c>
      <c r="B16" s="37">
        <v>45</v>
      </c>
      <c r="C16" s="37"/>
      <c r="D16" s="37">
        <v>45</v>
      </c>
      <c r="E16" s="37">
        <v>45</v>
      </c>
      <c r="F16" s="37"/>
      <c r="G16" s="126"/>
      <c r="H16" s="423">
        <v>45</v>
      </c>
      <c r="I16" s="124"/>
    </row>
    <row r="17" spans="1:9" s="154" customFormat="1" ht="18" customHeight="1">
      <c r="A17" s="422" t="s">
        <v>61</v>
      </c>
      <c r="B17" s="37"/>
      <c r="C17" s="37"/>
      <c r="D17" s="37"/>
      <c r="E17" s="37"/>
      <c r="F17" s="37"/>
      <c r="G17" s="126"/>
      <c r="H17" s="423"/>
      <c r="I17" s="124"/>
    </row>
    <row r="18" spans="1:9" s="154" customFormat="1" ht="18" customHeight="1">
      <c r="A18" s="422" t="s">
        <v>62</v>
      </c>
      <c r="B18" s="37">
        <v>90</v>
      </c>
      <c r="C18" s="37"/>
      <c r="D18" s="37">
        <v>90</v>
      </c>
      <c r="E18" s="37">
        <v>90</v>
      </c>
      <c r="F18" s="37"/>
      <c r="G18" s="126"/>
      <c r="H18" s="423">
        <v>73</v>
      </c>
      <c r="I18" s="124"/>
    </row>
    <row r="19" spans="1:9" s="154" customFormat="1" ht="18" customHeight="1">
      <c r="A19" s="422" t="s">
        <v>63</v>
      </c>
      <c r="B19" s="37"/>
      <c r="C19" s="37"/>
      <c r="D19" s="37"/>
      <c r="E19" s="37"/>
      <c r="F19" s="37"/>
      <c r="G19" s="124"/>
      <c r="H19" s="423">
        <v>40</v>
      </c>
      <c r="I19" s="124"/>
    </row>
    <row r="20" spans="1:9" s="155" customFormat="1" ht="18" customHeight="1">
      <c r="A20" s="420" t="s">
        <v>64</v>
      </c>
      <c r="B20" s="30">
        <f aca="true" t="shared" si="5" ref="B20:F20">SUM(B21:B28)</f>
        <v>1478</v>
      </c>
      <c r="C20" s="30">
        <v>1566</v>
      </c>
      <c r="D20" s="30">
        <f t="shared" si="5"/>
        <v>1566</v>
      </c>
      <c r="E20" s="30">
        <f t="shared" si="5"/>
        <v>1566</v>
      </c>
      <c r="F20" s="421">
        <f t="shared" si="5"/>
        <v>0</v>
      </c>
      <c r="G20" s="124">
        <f>D20/C20*100</f>
        <v>100</v>
      </c>
      <c r="H20" s="421">
        <f>SUM(H21:H28)</f>
        <v>1566</v>
      </c>
      <c r="I20" s="124"/>
    </row>
    <row r="21" spans="1:9" s="154" customFormat="1" ht="18" customHeight="1">
      <c r="A21" s="422" t="s">
        <v>53</v>
      </c>
      <c r="B21" s="37">
        <v>1062</v>
      </c>
      <c r="C21" s="37"/>
      <c r="D21" s="37">
        <v>1112</v>
      </c>
      <c r="E21" s="37">
        <v>1112</v>
      </c>
      <c r="F21" s="37"/>
      <c r="G21" s="126"/>
      <c r="H21" s="423">
        <v>1027</v>
      </c>
      <c r="I21" s="124"/>
    </row>
    <row r="22" spans="1:9" s="154" customFormat="1" ht="18" customHeight="1">
      <c r="A22" s="422" t="s">
        <v>54</v>
      </c>
      <c r="B22" s="37">
        <v>294</v>
      </c>
      <c r="C22" s="37"/>
      <c r="D22" s="37">
        <v>308</v>
      </c>
      <c r="E22" s="37">
        <v>308</v>
      </c>
      <c r="F22" s="37"/>
      <c r="G22" s="126"/>
      <c r="H22" s="423">
        <v>306</v>
      </c>
      <c r="I22" s="124"/>
    </row>
    <row r="23" spans="1:9" s="154" customFormat="1" ht="18" customHeight="1">
      <c r="A23" s="422" t="s">
        <v>55</v>
      </c>
      <c r="B23" s="37"/>
      <c r="C23" s="37"/>
      <c r="D23" s="37"/>
      <c r="E23" s="37"/>
      <c r="F23" s="37"/>
      <c r="G23" s="126"/>
      <c r="H23" s="423"/>
      <c r="I23" s="124"/>
    </row>
    <row r="24" spans="1:9" s="154" customFormat="1" ht="18" customHeight="1">
      <c r="A24" s="422" t="s">
        <v>65</v>
      </c>
      <c r="B24" s="37"/>
      <c r="C24" s="37"/>
      <c r="D24" s="37"/>
      <c r="E24" s="37"/>
      <c r="F24" s="37"/>
      <c r="G24" s="126"/>
      <c r="H24" s="423">
        <v>90</v>
      </c>
      <c r="I24" s="124"/>
    </row>
    <row r="25" spans="1:9" s="154" customFormat="1" ht="18" customHeight="1">
      <c r="A25" s="422" t="s">
        <v>66</v>
      </c>
      <c r="B25" s="37"/>
      <c r="C25" s="37"/>
      <c r="D25" s="37"/>
      <c r="E25" s="37"/>
      <c r="F25" s="37"/>
      <c r="G25" s="126"/>
      <c r="H25" s="423">
        <v>39</v>
      </c>
      <c r="I25" s="124"/>
    </row>
    <row r="26" spans="1:9" s="154" customFormat="1" ht="18" customHeight="1">
      <c r="A26" s="422" t="s">
        <v>67</v>
      </c>
      <c r="B26" s="37"/>
      <c r="C26" s="37"/>
      <c r="D26" s="37"/>
      <c r="E26" s="37"/>
      <c r="F26" s="37"/>
      <c r="G26" s="126"/>
      <c r="H26" s="423"/>
      <c r="I26" s="124"/>
    </row>
    <row r="27" spans="1:9" s="154" customFormat="1" ht="18" customHeight="1">
      <c r="A27" s="422" t="s">
        <v>62</v>
      </c>
      <c r="B27" s="37">
        <v>122</v>
      </c>
      <c r="C27" s="37"/>
      <c r="D27" s="37">
        <v>121</v>
      </c>
      <c r="E27" s="37">
        <v>121</v>
      </c>
      <c r="F27" s="37"/>
      <c r="G27" s="126"/>
      <c r="H27" s="423">
        <v>104</v>
      </c>
      <c r="I27" s="124"/>
    </row>
    <row r="28" spans="1:9" s="154" customFormat="1" ht="18" customHeight="1">
      <c r="A28" s="422" t="s">
        <v>68</v>
      </c>
      <c r="B28" s="37"/>
      <c r="C28" s="37"/>
      <c r="D28" s="37">
        <v>25</v>
      </c>
      <c r="E28" s="37">
        <v>25</v>
      </c>
      <c r="F28" s="37"/>
      <c r="G28" s="126"/>
      <c r="H28" s="423"/>
      <c r="I28" s="124"/>
    </row>
    <row r="29" spans="1:9" s="156" customFormat="1" ht="18" customHeight="1">
      <c r="A29" s="420" t="s">
        <v>69</v>
      </c>
      <c r="B29" s="30">
        <f aca="true" t="shared" si="6" ref="B29:F29">SUM(B30:B39)</f>
        <v>16063</v>
      </c>
      <c r="C29" s="30">
        <v>17717</v>
      </c>
      <c r="D29" s="30">
        <f t="shared" si="6"/>
        <v>16339</v>
      </c>
      <c r="E29" s="30">
        <f t="shared" si="6"/>
        <v>10615</v>
      </c>
      <c r="F29" s="30">
        <f t="shared" si="6"/>
        <v>5724</v>
      </c>
      <c r="G29" s="124">
        <f>D29/C29*100</f>
        <v>92.22215950781735</v>
      </c>
      <c r="H29" s="421">
        <f>SUM(H30:H39)</f>
        <v>18301</v>
      </c>
      <c r="I29" s="124">
        <f>ROUND((D29-H29)/H29*100,2)</f>
        <v>-10.72</v>
      </c>
    </row>
    <row r="30" spans="1:9" s="111" customFormat="1" ht="18" customHeight="1">
      <c r="A30" s="422" t="s">
        <v>53</v>
      </c>
      <c r="B30" s="37">
        <v>6981</v>
      </c>
      <c r="C30" s="37"/>
      <c r="D30" s="37">
        <v>4787</v>
      </c>
      <c r="E30" s="37">
        <v>3165</v>
      </c>
      <c r="F30" s="37">
        <v>1622</v>
      </c>
      <c r="G30" s="126"/>
      <c r="H30" s="423">
        <v>4678</v>
      </c>
      <c r="I30" s="124"/>
    </row>
    <row r="31" spans="1:9" s="111" customFormat="1" ht="18" customHeight="1">
      <c r="A31" s="422" t="s">
        <v>54</v>
      </c>
      <c r="B31" s="37">
        <v>5604</v>
      </c>
      <c r="C31" s="37"/>
      <c r="D31" s="37">
        <v>7665</v>
      </c>
      <c r="E31" s="37">
        <v>3856</v>
      </c>
      <c r="F31" s="37">
        <v>3809</v>
      </c>
      <c r="G31" s="126"/>
      <c r="H31" s="423">
        <v>8841</v>
      </c>
      <c r="I31" s="124"/>
    </row>
    <row r="32" spans="1:9" s="111" customFormat="1" ht="18" customHeight="1">
      <c r="A32" s="422" t="s">
        <v>55</v>
      </c>
      <c r="B32" s="37"/>
      <c r="C32" s="37"/>
      <c r="D32" s="37">
        <v>140</v>
      </c>
      <c r="E32" s="37">
        <v>140</v>
      </c>
      <c r="F32" s="37"/>
      <c r="G32" s="126"/>
      <c r="H32" s="423"/>
      <c r="I32" s="124"/>
    </row>
    <row r="33" spans="1:9" s="111" customFormat="1" ht="18" customHeight="1">
      <c r="A33" s="422" t="s">
        <v>70</v>
      </c>
      <c r="B33" s="37"/>
      <c r="C33" s="37"/>
      <c r="D33" s="37"/>
      <c r="E33" s="37"/>
      <c r="F33" s="37"/>
      <c r="G33" s="126"/>
      <c r="H33" s="423"/>
      <c r="I33" s="124"/>
    </row>
    <row r="34" spans="1:9" s="111" customFormat="1" ht="18" customHeight="1">
      <c r="A34" s="422" t="s">
        <v>71</v>
      </c>
      <c r="B34" s="37"/>
      <c r="C34" s="37"/>
      <c r="D34" s="37"/>
      <c r="E34" s="37"/>
      <c r="F34" s="37"/>
      <c r="G34" s="126"/>
      <c r="H34" s="423"/>
      <c r="I34" s="124"/>
    </row>
    <row r="35" spans="1:9" s="111" customFormat="1" ht="18" customHeight="1">
      <c r="A35" s="422" t="s">
        <v>72</v>
      </c>
      <c r="B35" s="37"/>
      <c r="C35" s="37"/>
      <c r="D35" s="37"/>
      <c r="E35" s="37"/>
      <c r="F35" s="37"/>
      <c r="G35" s="126"/>
      <c r="H35" s="423">
        <v>37</v>
      </c>
      <c r="I35" s="124"/>
    </row>
    <row r="36" spans="1:9" s="111" customFormat="1" ht="18" customHeight="1">
      <c r="A36" s="422" t="s">
        <v>73</v>
      </c>
      <c r="B36" s="37"/>
      <c r="C36" s="37"/>
      <c r="D36" s="37">
        <v>5</v>
      </c>
      <c r="E36" s="37">
        <v>5</v>
      </c>
      <c r="F36" s="37"/>
      <c r="G36" s="126"/>
      <c r="H36" s="423">
        <v>179</v>
      </c>
      <c r="I36" s="124"/>
    </row>
    <row r="37" spans="1:9" s="111" customFormat="1" ht="18" customHeight="1">
      <c r="A37" s="422" t="s">
        <v>74</v>
      </c>
      <c r="B37" s="37"/>
      <c r="C37" s="37"/>
      <c r="D37" s="37"/>
      <c r="E37" s="37"/>
      <c r="F37" s="37"/>
      <c r="G37" s="126"/>
      <c r="H37" s="423"/>
      <c r="I37" s="124"/>
    </row>
    <row r="38" spans="1:9" s="111" customFormat="1" ht="18" customHeight="1">
      <c r="A38" s="422" t="s">
        <v>62</v>
      </c>
      <c r="B38" s="37">
        <v>1967</v>
      </c>
      <c r="C38" s="37"/>
      <c r="D38" s="37">
        <v>1473</v>
      </c>
      <c r="E38" s="37">
        <v>1257</v>
      </c>
      <c r="F38" s="37">
        <v>216</v>
      </c>
      <c r="G38" s="126"/>
      <c r="H38" s="423">
        <v>1716</v>
      </c>
      <c r="I38" s="124"/>
    </row>
    <row r="39" spans="1:9" s="111" customFormat="1" ht="24.75" customHeight="1">
      <c r="A39" s="424" t="s">
        <v>1021</v>
      </c>
      <c r="B39" s="37">
        <v>1511</v>
      </c>
      <c r="C39" s="37"/>
      <c r="D39" s="37">
        <v>2269</v>
      </c>
      <c r="E39" s="37">
        <v>2192</v>
      </c>
      <c r="F39" s="37">
        <v>77</v>
      </c>
      <c r="G39" s="126"/>
      <c r="H39" s="423">
        <v>2850</v>
      </c>
      <c r="I39" s="124"/>
    </row>
    <row r="40" spans="1:9" s="156" customFormat="1" ht="21" customHeight="1">
      <c r="A40" s="420" t="s">
        <v>76</v>
      </c>
      <c r="B40" s="30">
        <f aca="true" t="shared" si="7" ref="B40:F40">SUM(B41:B51)</f>
        <v>1920</v>
      </c>
      <c r="C40" s="30">
        <v>5453</v>
      </c>
      <c r="D40" s="30">
        <f t="shared" si="7"/>
        <v>5453</v>
      </c>
      <c r="E40" s="30">
        <f t="shared" si="7"/>
        <v>5337</v>
      </c>
      <c r="F40" s="30">
        <f t="shared" si="7"/>
        <v>116</v>
      </c>
      <c r="G40" s="124">
        <f>D40/C40*100</f>
        <v>100</v>
      </c>
      <c r="H40" s="421">
        <f>SUM(H41:H51)</f>
        <v>4856</v>
      </c>
      <c r="I40" s="124">
        <f>ROUND((D40-H40)/H40*100,2)</f>
        <v>12.29</v>
      </c>
    </row>
    <row r="41" spans="1:9" s="111" customFormat="1" ht="18" customHeight="1">
      <c r="A41" s="422" t="s">
        <v>53</v>
      </c>
      <c r="B41" s="37">
        <v>1171</v>
      </c>
      <c r="C41" s="37"/>
      <c r="D41" s="37">
        <v>1084</v>
      </c>
      <c r="E41" s="37">
        <v>971</v>
      </c>
      <c r="F41" s="425">
        <v>113</v>
      </c>
      <c r="G41" s="126"/>
      <c r="H41" s="423">
        <v>983</v>
      </c>
      <c r="I41" s="124"/>
    </row>
    <row r="42" spans="1:9" s="111" customFormat="1" ht="18" customHeight="1">
      <c r="A42" s="422" t="s">
        <v>54</v>
      </c>
      <c r="B42" s="37">
        <v>325</v>
      </c>
      <c r="C42" s="37"/>
      <c r="D42" s="37">
        <v>312</v>
      </c>
      <c r="E42" s="37">
        <v>309</v>
      </c>
      <c r="F42" s="425">
        <v>3</v>
      </c>
      <c r="G42" s="126"/>
      <c r="H42" s="423">
        <v>91</v>
      </c>
      <c r="I42" s="124"/>
    </row>
    <row r="43" spans="1:9" s="111" customFormat="1" ht="18" customHeight="1">
      <c r="A43" s="422" t="s">
        <v>55</v>
      </c>
      <c r="B43" s="37"/>
      <c r="C43" s="37"/>
      <c r="D43" s="37"/>
      <c r="E43" s="37"/>
      <c r="F43" s="425"/>
      <c r="G43" s="126"/>
      <c r="H43" s="423"/>
      <c r="I43" s="124"/>
    </row>
    <row r="44" spans="1:9" s="111" customFormat="1" ht="18" customHeight="1">
      <c r="A44" s="422" t="s">
        <v>77</v>
      </c>
      <c r="B44" s="37">
        <v>10</v>
      </c>
      <c r="C44" s="37"/>
      <c r="D44" s="37">
        <v>99</v>
      </c>
      <c r="E44" s="37">
        <v>99</v>
      </c>
      <c r="F44" s="425"/>
      <c r="G44" s="126"/>
      <c r="H44" s="423">
        <v>235</v>
      </c>
      <c r="I44" s="124"/>
    </row>
    <row r="45" spans="1:9" ht="18" customHeight="1">
      <c r="A45" s="422" t="s">
        <v>78</v>
      </c>
      <c r="B45" s="37">
        <v>252</v>
      </c>
      <c r="C45" s="37"/>
      <c r="D45" s="37">
        <v>252</v>
      </c>
      <c r="E45" s="37">
        <v>252</v>
      </c>
      <c r="F45" s="426"/>
      <c r="G45" s="126"/>
      <c r="H45" s="423"/>
      <c r="I45" s="124"/>
    </row>
    <row r="46" spans="1:9" ht="18" customHeight="1">
      <c r="A46" s="422" t="s">
        <v>79</v>
      </c>
      <c r="B46" s="37"/>
      <c r="C46" s="37"/>
      <c r="D46" s="37"/>
      <c r="E46" s="37"/>
      <c r="F46" s="426"/>
      <c r="G46" s="126"/>
      <c r="H46" s="423"/>
      <c r="I46" s="124"/>
    </row>
    <row r="47" spans="1:9" ht="18" customHeight="1">
      <c r="A47" s="422" t="s">
        <v>80</v>
      </c>
      <c r="B47" s="37"/>
      <c r="C47" s="37"/>
      <c r="D47" s="37"/>
      <c r="E47" s="37"/>
      <c r="F47" s="426"/>
      <c r="G47" s="126"/>
      <c r="H47" s="423"/>
      <c r="I47" s="124"/>
    </row>
    <row r="48" spans="1:9" ht="18" customHeight="1">
      <c r="A48" s="422" t="s">
        <v>81</v>
      </c>
      <c r="B48" s="37">
        <v>10</v>
      </c>
      <c r="C48" s="37"/>
      <c r="D48" s="37">
        <v>9</v>
      </c>
      <c r="E48" s="37">
        <v>9</v>
      </c>
      <c r="F48" s="426"/>
      <c r="G48" s="126"/>
      <c r="H48" s="423">
        <v>20</v>
      </c>
      <c r="I48" s="124"/>
    </row>
    <row r="49" spans="1:9" ht="18" customHeight="1">
      <c r="A49" s="422" t="s">
        <v>82</v>
      </c>
      <c r="B49" s="37"/>
      <c r="C49" s="37"/>
      <c r="D49" s="37"/>
      <c r="E49" s="37"/>
      <c r="F49" s="426"/>
      <c r="G49" s="126"/>
      <c r="H49" s="423"/>
      <c r="I49" s="124"/>
    </row>
    <row r="50" spans="1:9" ht="18" customHeight="1">
      <c r="A50" s="422" t="s">
        <v>62</v>
      </c>
      <c r="B50" s="37">
        <v>77</v>
      </c>
      <c r="C50" s="37"/>
      <c r="D50" s="37">
        <v>77</v>
      </c>
      <c r="E50" s="37">
        <v>77</v>
      </c>
      <c r="F50" s="426"/>
      <c r="G50" s="126"/>
      <c r="H50" s="423">
        <v>70</v>
      </c>
      <c r="I50" s="124"/>
    </row>
    <row r="51" spans="1:9" ht="18" customHeight="1">
      <c r="A51" s="422" t="s">
        <v>83</v>
      </c>
      <c r="B51" s="37">
        <v>75</v>
      </c>
      <c r="C51" s="37"/>
      <c r="D51" s="37">
        <v>3620</v>
      </c>
      <c r="E51" s="37">
        <v>3620</v>
      </c>
      <c r="G51" s="126"/>
      <c r="H51" s="37">
        <v>3457</v>
      </c>
      <c r="I51" s="124"/>
    </row>
    <row r="52" spans="1:9" s="231" customFormat="1" ht="18" customHeight="1">
      <c r="A52" s="420" t="s">
        <v>84</v>
      </c>
      <c r="B52" s="30">
        <f aca="true" t="shared" si="8" ref="B52:F52">SUM(B53:B62)</f>
        <v>681</v>
      </c>
      <c r="C52" s="30">
        <v>901</v>
      </c>
      <c r="D52" s="30">
        <f t="shared" si="8"/>
        <v>901</v>
      </c>
      <c r="E52" s="30">
        <f t="shared" si="8"/>
        <v>897</v>
      </c>
      <c r="F52" s="30">
        <f t="shared" si="8"/>
        <v>4</v>
      </c>
      <c r="G52" s="124">
        <f>D52/C52*100</f>
        <v>100</v>
      </c>
      <c r="H52" s="421">
        <f>SUM(H53:H62)</f>
        <v>905</v>
      </c>
      <c r="I52" s="124">
        <f>ROUND((D52-H52)/H52*100,2)</f>
        <v>-0.44</v>
      </c>
    </row>
    <row r="53" spans="1:9" ht="18" customHeight="1">
      <c r="A53" s="422" t="s">
        <v>53</v>
      </c>
      <c r="B53" s="37">
        <v>442</v>
      </c>
      <c r="C53" s="37"/>
      <c r="D53" s="37">
        <v>533</v>
      </c>
      <c r="E53" s="37">
        <v>533</v>
      </c>
      <c r="F53" s="37"/>
      <c r="G53" s="126"/>
      <c r="H53" s="423">
        <v>440</v>
      </c>
      <c r="I53" s="124"/>
    </row>
    <row r="54" spans="1:9" ht="18" customHeight="1">
      <c r="A54" s="422" t="s">
        <v>54</v>
      </c>
      <c r="B54" s="37">
        <v>39</v>
      </c>
      <c r="C54" s="37"/>
      <c r="D54" s="37">
        <v>37</v>
      </c>
      <c r="E54" s="37">
        <v>37</v>
      </c>
      <c r="F54" s="37"/>
      <c r="G54" s="126"/>
      <c r="H54" s="423">
        <v>39</v>
      </c>
      <c r="I54" s="124"/>
    </row>
    <row r="55" spans="1:9" ht="18" customHeight="1">
      <c r="A55" s="422" t="s">
        <v>55</v>
      </c>
      <c r="B55" s="37"/>
      <c r="C55" s="37"/>
      <c r="D55" s="37"/>
      <c r="E55" s="37"/>
      <c r="F55" s="37"/>
      <c r="G55" s="126"/>
      <c r="H55" s="423"/>
      <c r="I55" s="124"/>
    </row>
    <row r="56" spans="1:9" ht="18" customHeight="1">
      <c r="A56" s="422" t="s">
        <v>85</v>
      </c>
      <c r="B56" s="37"/>
      <c r="C56" s="37"/>
      <c r="D56" s="37"/>
      <c r="E56" s="37"/>
      <c r="F56" s="37"/>
      <c r="G56" s="126"/>
      <c r="H56" s="423"/>
      <c r="I56" s="124"/>
    </row>
    <row r="57" spans="1:9" ht="18" customHeight="1">
      <c r="A57" s="422" t="s">
        <v>86</v>
      </c>
      <c r="B57" s="37">
        <v>63</v>
      </c>
      <c r="C57" s="37"/>
      <c r="D57" s="37">
        <v>194</v>
      </c>
      <c r="E57" s="37">
        <v>190</v>
      </c>
      <c r="F57" s="37">
        <v>4</v>
      </c>
      <c r="G57" s="126"/>
      <c r="H57" s="423">
        <v>58</v>
      </c>
      <c r="I57" s="124"/>
    </row>
    <row r="58" spans="1:9" ht="18" customHeight="1">
      <c r="A58" s="422" t="s">
        <v>87</v>
      </c>
      <c r="B58" s="37">
        <v>10</v>
      </c>
      <c r="C58" s="37"/>
      <c r="D58" s="37">
        <v>10</v>
      </c>
      <c r="E58" s="37">
        <v>10</v>
      </c>
      <c r="F58" s="37"/>
      <c r="G58" s="126"/>
      <c r="H58" s="423">
        <v>10</v>
      </c>
      <c r="I58" s="124"/>
    </row>
    <row r="59" spans="1:9" ht="18" customHeight="1">
      <c r="A59" s="422" t="s">
        <v>88</v>
      </c>
      <c r="B59" s="37">
        <v>60</v>
      </c>
      <c r="C59" s="37"/>
      <c r="D59" s="37">
        <v>60</v>
      </c>
      <c r="E59" s="37">
        <v>60</v>
      </c>
      <c r="F59" s="37"/>
      <c r="G59" s="126"/>
      <c r="H59" s="423">
        <v>227</v>
      </c>
      <c r="I59" s="124"/>
    </row>
    <row r="60" spans="1:9" ht="18" customHeight="1">
      <c r="A60" s="422" t="s">
        <v>89</v>
      </c>
      <c r="B60" s="37">
        <v>25</v>
      </c>
      <c r="C60" s="37"/>
      <c r="D60" s="37">
        <v>25</v>
      </c>
      <c r="E60" s="37">
        <v>25</v>
      </c>
      <c r="F60" s="37"/>
      <c r="G60" s="126"/>
      <c r="H60" s="423">
        <v>84</v>
      </c>
      <c r="I60" s="124"/>
    </row>
    <row r="61" spans="1:9" ht="18" customHeight="1">
      <c r="A61" s="422" t="s">
        <v>62</v>
      </c>
      <c r="B61" s="37">
        <v>42</v>
      </c>
      <c r="C61" s="37"/>
      <c r="D61" s="37">
        <v>42</v>
      </c>
      <c r="E61" s="37">
        <v>42</v>
      </c>
      <c r="F61" s="37"/>
      <c r="G61" s="126"/>
      <c r="H61" s="423">
        <v>47</v>
      </c>
      <c r="I61" s="124"/>
    </row>
    <row r="62" spans="1:9" ht="18" customHeight="1">
      <c r="A62" s="422" t="s">
        <v>90</v>
      </c>
      <c r="B62" s="37"/>
      <c r="C62" s="37"/>
      <c r="D62" s="37"/>
      <c r="E62" s="37"/>
      <c r="F62" s="37"/>
      <c r="G62" s="126"/>
      <c r="H62" s="423"/>
      <c r="I62" s="124"/>
    </row>
    <row r="63" spans="1:9" s="231" customFormat="1" ht="18" customHeight="1">
      <c r="A63" s="420" t="s">
        <v>91</v>
      </c>
      <c r="B63" s="30">
        <f aca="true" t="shared" si="9" ref="B63:F63">SUM(B64:B73)</f>
        <v>2308</v>
      </c>
      <c r="C63" s="30">
        <v>2353</v>
      </c>
      <c r="D63" s="30">
        <f t="shared" si="9"/>
        <v>2341</v>
      </c>
      <c r="E63" s="30">
        <f t="shared" si="9"/>
        <v>2115</v>
      </c>
      <c r="F63" s="30">
        <f t="shared" si="9"/>
        <v>226</v>
      </c>
      <c r="G63" s="124">
        <f>D63/C63*100</f>
        <v>99.49001274968126</v>
      </c>
      <c r="H63" s="30">
        <f>SUM(H64:H73)</f>
        <v>2434</v>
      </c>
      <c r="I63" s="124">
        <f>ROUND((D63-H63)/H63*100,2)</f>
        <v>-3.82</v>
      </c>
    </row>
    <row r="64" spans="1:9" ht="18" customHeight="1">
      <c r="A64" s="422" t="s">
        <v>53</v>
      </c>
      <c r="B64" s="37">
        <v>1055</v>
      </c>
      <c r="C64" s="37"/>
      <c r="D64" s="37">
        <v>1219</v>
      </c>
      <c r="E64" s="37">
        <v>1019</v>
      </c>
      <c r="F64" s="37">
        <v>200</v>
      </c>
      <c r="G64" s="126"/>
      <c r="H64" s="423">
        <v>980</v>
      </c>
      <c r="I64" s="124"/>
    </row>
    <row r="65" spans="1:9" ht="18" customHeight="1">
      <c r="A65" s="422" t="s">
        <v>54</v>
      </c>
      <c r="B65" s="37">
        <v>461</v>
      </c>
      <c r="C65" s="37"/>
      <c r="D65" s="37">
        <v>197</v>
      </c>
      <c r="E65" s="37">
        <v>197</v>
      </c>
      <c r="F65" s="37"/>
      <c r="G65" s="126"/>
      <c r="H65" s="423">
        <v>546</v>
      </c>
      <c r="I65" s="124"/>
    </row>
    <row r="66" spans="1:9" ht="18" customHeight="1">
      <c r="A66" s="422" t="s">
        <v>55</v>
      </c>
      <c r="B66" s="37"/>
      <c r="C66" s="37"/>
      <c r="D66" s="37"/>
      <c r="E66" s="37"/>
      <c r="F66" s="37"/>
      <c r="G66" s="126"/>
      <c r="H66" s="423"/>
      <c r="I66" s="124"/>
    </row>
    <row r="67" spans="1:9" ht="18" customHeight="1">
      <c r="A67" s="422" t="s">
        <v>92</v>
      </c>
      <c r="B67" s="37"/>
      <c r="C67" s="37"/>
      <c r="D67" s="37"/>
      <c r="E67" s="37"/>
      <c r="F67" s="37"/>
      <c r="G67" s="126"/>
      <c r="H67" s="423"/>
      <c r="I67" s="124"/>
    </row>
    <row r="68" spans="1:9" ht="18" customHeight="1">
      <c r="A68" s="422" t="s">
        <v>93</v>
      </c>
      <c r="B68" s="37">
        <v>27</v>
      </c>
      <c r="C68" s="37"/>
      <c r="D68" s="37"/>
      <c r="E68" s="37"/>
      <c r="F68" s="37"/>
      <c r="G68" s="126"/>
      <c r="H68" s="423">
        <v>30</v>
      </c>
      <c r="I68" s="124"/>
    </row>
    <row r="69" spans="1:9" ht="18" customHeight="1">
      <c r="A69" s="422" t="s">
        <v>94</v>
      </c>
      <c r="B69" s="37"/>
      <c r="C69" s="37"/>
      <c r="D69" s="37"/>
      <c r="E69" s="37"/>
      <c r="F69" s="37"/>
      <c r="G69" s="126"/>
      <c r="H69" s="423"/>
      <c r="I69" s="124"/>
    </row>
    <row r="70" spans="1:9" ht="18" customHeight="1">
      <c r="A70" s="422" t="s">
        <v>95</v>
      </c>
      <c r="B70" s="37">
        <v>210</v>
      </c>
      <c r="C70" s="37"/>
      <c r="D70" s="37"/>
      <c r="E70" s="37"/>
      <c r="F70" s="37"/>
      <c r="G70" s="126"/>
      <c r="H70" s="423"/>
      <c r="I70" s="124"/>
    </row>
    <row r="71" spans="1:9" ht="18" customHeight="1">
      <c r="A71" s="422" t="s">
        <v>96</v>
      </c>
      <c r="B71" s="37"/>
      <c r="C71" s="37"/>
      <c r="D71" s="37"/>
      <c r="E71" s="37"/>
      <c r="F71" s="37"/>
      <c r="G71" s="126"/>
      <c r="H71" s="423">
        <v>294</v>
      </c>
      <c r="I71" s="124"/>
    </row>
    <row r="72" spans="1:9" ht="18" customHeight="1">
      <c r="A72" s="422" t="s">
        <v>62</v>
      </c>
      <c r="B72" s="37">
        <v>276</v>
      </c>
      <c r="C72" s="37"/>
      <c r="D72" s="37">
        <v>281</v>
      </c>
      <c r="E72" s="37">
        <v>255</v>
      </c>
      <c r="F72" s="37">
        <v>26</v>
      </c>
      <c r="G72" s="126"/>
      <c r="H72" s="423">
        <v>283</v>
      </c>
      <c r="I72" s="124"/>
    </row>
    <row r="73" spans="1:9" ht="18" customHeight="1">
      <c r="A73" s="422" t="s">
        <v>97</v>
      </c>
      <c r="B73" s="37">
        <v>279</v>
      </c>
      <c r="C73" s="37"/>
      <c r="D73" s="37">
        <v>644</v>
      </c>
      <c r="E73" s="37">
        <v>644</v>
      </c>
      <c r="F73" s="37"/>
      <c r="G73" s="126"/>
      <c r="H73" s="423">
        <v>301</v>
      </c>
      <c r="I73" s="124"/>
    </row>
    <row r="74" spans="1:9" s="231" customFormat="1" ht="18" customHeight="1">
      <c r="A74" s="420" t="s">
        <v>98</v>
      </c>
      <c r="B74" s="30">
        <f>SUM(B75:B85)</f>
        <v>2000</v>
      </c>
      <c r="C74" s="30">
        <v>1897</v>
      </c>
      <c r="D74" s="30">
        <f aca="true" t="shared" si="10" ref="D74:H74">SUM(D75:D85)</f>
        <v>1897</v>
      </c>
      <c r="E74" s="30">
        <f t="shared" si="10"/>
        <v>1897</v>
      </c>
      <c r="F74" s="30"/>
      <c r="G74" s="124">
        <f>D74/C74*100</f>
        <v>100</v>
      </c>
      <c r="H74" s="421">
        <f t="shared" si="10"/>
        <v>1863</v>
      </c>
      <c r="I74" s="124">
        <f>ROUND((D74-H74)/H74*100,2)</f>
        <v>1.83</v>
      </c>
    </row>
    <row r="75" spans="1:9" ht="18" customHeight="1">
      <c r="A75" s="422" t="s">
        <v>53</v>
      </c>
      <c r="B75" s="37">
        <v>1000</v>
      </c>
      <c r="C75" s="37"/>
      <c r="D75" s="37">
        <v>1097</v>
      </c>
      <c r="E75" s="37">
        <v>1097</v>
      </c>
      <c r="F75" s="37"/>
      <c r="G75" s="126"/>
      <c r="H75" s="423">
        <v>863</v>
      </c>
      <c r="I75" s="124"/>
    </row>
    <row r="76" spans="1:9" ht="18" customHeight="1">
      <c r="A76" s="422" t="s">
        <v>54</v>
      </c>
      <c r="B76" s="37">
        <v>1000</v>
      </c>
      <c r="C76" s="37"/>
      <c r="D76" s="37">
        <v>500</v>
      </c>
      <c r="E76" s="37">
        <v>500</v>
      </c>
      <c r="F76" s="37"/>
      <c r="G76" s="126"/>
      <c r="H76" s="423">
        <v>1000</v>
      </c>
      <c r="I76" s="124"/>
    </row>
    <row r="77" spans="1:9" ht="18" customHeight="1">
      <c r="A77" s="422" t="s">
        <v>55</v>
      </c>
      <c r="B77" s="37"/>
      <c r="C77" s="37"/>
      <c r="D77" s="37"/>
      <c r="E77" s="37"/>
      <c r="F77" s="37"/>
      <c r="G77" s="126"/>
      <c r="H77" s="423"/>
      <c r="I77" s="124"/>
    </row>
    <row r="78" spans="1:9" ht="18" customHeight="1">
      <c r="A78" s="422" t="s">
        <v>99</v>
      </c>
      <c r="B78" s="37"/>
      <c r="C78" s="37"/>
      <c r="D78" s="37"/>
      <c r="E78" s="37"/>
      <c r="F78" s="37"/>
      <c r="G78" s="126"/>
      <c r="H78" s="423"/>
      <c r="I78" s="124"/>
    </row>
    <row r="79" spans="1:9" ht="18" customHeight="1">
      <c r="A79" s="422" t="s">
        <v>100</v>
      </c>
      <c r="B79" s="37"/>
      <c r="C79" s="37"/>
      <c r="D79" s="37"/>
      <c r="E79" s="37"/>
      <c r="F79" s="37"/>
      <c r="G79" s="126"/>
      <c r="H79" s="423"/>
      <c r="I79" s="124"/>
    </row>
    <row r="80" spans="1:9" ht="18" customHeight="1">
      <c r="A80" s="422" t="s">
        <v>101</v>
      </c>
      <c r="B80" s="37"/>
      <c r="C80" s="37"/>
      <c r="D80" s="37"/>
      <c r="E80" s="37"/>
      <c r="F80" s="37"/>
      <c r="G80" s="126"/>
      <c r="H80" s="423"/>
      <c r="I80" s="124"/>
    </row>
    <row r="81" spans="1:9" ht="18" customHeight="1">
      <c r="A81" s="422" t="s">
        <v>102</v>
      </c>
      <c r="B81" s="37"/>
      <c r="C81" s="37"/>
      <c r="D81" s="37"/>
      <c r="E81" s="37"/>
      <c r="F81" s="37"/>
      <c r="G81" s="126"/>
      <c r="H81" s="423"/>
      <c r="I81" s="124"/>
    </row>
    <row r="82" spans="1:9" ht="18" customHeight="1">
      <c r="A82" s="422" t="s">
        <v>103</v>
      </c>
      <c r="B82" s="37"/>
      <c r="C82" s="37"/>
      <c r="D82" s="37"/>
      <c r="E82" s="37"/>
      <c r="F82" s="37"/>
      <c r="G82" s="126"/>
      <c r="H82" s="423"/>
      <c r="I82" s="124"/>
    </row>
    <row r="83" spans="1:9" ht="18" customHeight="1">
      <c r="A83" s="422" t="s">
        <v>95</v>
      </c>
      <c r="B83" s="37"/>
      <c r="C83" s="37"/>
      <c r="D83" s="37"/>
      <c r="E83" s="37"/>
      <c r="F83" s="37"/>
      <c r="G83" s="126"/>
      <c r="H83" s="423"/>
      <c r="I83" s="124"/>
    </row>
    <row r="84" spans="1:9" ht="18" customHeight="1">
      <c r="A84" s="422" t="s">
        <v>62</v>
      </c>
      <c r="B84" s="37"/>
      <c r="C84" s="37"/>
      <c r="D84" s="37"/>
      <c r="E84" s="37"/>
      <c r="F84" s="37"/>
      <c r="G84" s="126"/>
      <c r="H84" s="423"/>
      <c r="I84" s="124"/>
    </row>
    <row r="85" spans="1:9" ht="18" customHeight="1">
      <c r="A85" s="422" t="s">
        <v>104</v>
      </c>
      <c r="B85" s="37"/>
      <c r="C85" s="37"/>
      <c r="D85" s="37">
        <v>300</v>
      </c>
      <c r="E85" s="37">
        <v>300</v>
      </c>
      <c r="F85" s="37"/>
      <c r="G85" s="126"/>
      <c r="H85" s="423"/>
      <c r="I85" s="124"/>
    </row>
    <row r="86" spans="1:9" s="231" customFormat="1" ht="18" customHeight="1">
      <c r="A86" s="420" t="s">
        <v>105</v>
      </c>
      <c r="B86" s="30">
        <f>SUM(B87:B94)</f>
        <v>1326</v>
      </c>
      <c r="C86" s="30">
        <v>1662</v>
      </c>
      <c r="D86" s="30">
        <f aca="true" t="shared" si="11" ref="D86:H86">SUM(D87:D94)</f>
        <v>1662</v>
      </c>
      <c r="E86" s="30">
        <f t="shared" si="11"/>
        <v>1662</v>
      </c>
      <c r="F86" s="30"/>
      <c r="G86" s="124">
        <f>D86/C86*100</f>
        <v>100</v>
      </c>
      <c r="H86" s="421">
        <f t="shared" si="11"/>
        <v>1391</v>
      </c>
      <c r="I86" s="124">
        <f>ROUND((D86-H86)/H86*100,2)</f>
        <v>19.48</v>
      </c>
    </row>
    <row r="87" spans="1:9" ht="18" customHeight="1">
      <c r="A87" s="422" t="s">
        <v>53</v>
      </c>
      <c r="B87" s="37">
        <v>538</v>
      </c>
      <c r="C87" s="37"/>
      <c r="D87" s="37">
        <v>637</v>
      </c>
      <c r="E87" s="37">
        <v>637</v>
      </c>
      <c r="F87" s="37"/>
      <c r="G87" s="126"/>
      <c r="H87" s="423">
        <v>533</v>
      </c>
      <c r="I87" s="124"/>
    </row>
    <row r="88" spans="1:9" ht="18" customHeight="1">
      <c r="A88" s="422" t="s">
        <v>54</v>
      </c>
      <c r="B88" s="37">
        <v>180</v>
      </c>
      <c r="C88" s="37"/>
      <c r="D88" s="37">
        <v>276</v>
      </c>
      <c r="E88" s="37">
        <v>276</v>
      </c>
      <c r="F88" s="37"/>
      <c r="G88" s="126"/>
      <c r="H88" s="423">
        <v>256</v>
      </c>
      <c r="I88" s="124"/>
    </row>
    <row r="89" spans="1:9" ht="18" customHeight="1">
      <c r="A89" s="422" t="s">
        <v>55</v>
      </c>
      <c r="B89" s="37"/>
      <c r="C89" s="37"/>
      <c r="D89" s="37"/>
      <c r="E89" s="37"/>
      <c r="F89" s="37"/>
      <c r="G89" s="126"/>
      <c r="H89" s="423">
        <v>20</v>
      </c>
      <c r="I89" s="124"/>
    </row>
    <row r="90" spans="1:9" ht="18" customHeight="1">
      <c r="A90" s="422" t="s">
        <v>106</v>
      </c>
      <c r="B90" s="37">
        <v>420</v>
      </c>
      <c r="C90" s="37"/>
      <c r="D90" s="37">
        <v>420</v>
      </c>
      <c r="E90" s="37">
        <v>420</v>
      </c>
      <c r="F90" s="37"/>
      <c r="G90" s="126"/>
      <c r="H90" s="423">
        <v>353</v>
      </c>
      <c r="I90" s="124"/>
    </row>
    <row r="91" spans="1:9" ht="18" customHeight="1">
      <c r="A91" s="422" t="s">
        <v>107</v>
      </c>
      <c r="B91" s="37"/>
      <c r="C91" s="37"/>
      <c r="D91" s="37"/>
      <c r="E91" s="37"/>
      <c r="F91" s="37"/>
      <c r="G91" s="126"/>
      <c r="H91" s="423"/>
      <c r="I91" s="124"/>
    </row>
    <row r="92" spans="1:9" ht="18" customHeight="1">
      <c r="A92" s="422" t="s">
        <v>95</v>
      </c>
      <c r="B92" s="37"/>
      <c r="C92" s="37"/>
      <c r="D92" s="37"/>
      <c r="E92" s="37"/>
      <c r="F92" s="37"/>
      <c r="G92" s="126"/>
      <c r="H92" s="423"/>
      <c r="I92" s="124"/>
    </row>
    <row r="93" spans="1:9" ht="18" customHeight="1">
      <c r="A93" s="422" t="s">
        <v>62</v>
      </c>
      <c r="B93" s="37">
        <v>188</v>
      </c>
      <c r="C93" s="37"/>
      <c r="D93" s="37">
        <v>188</v>
      </c>
      <c r="E93" s="37">
        <v>188</v>
      </c>
      <c r="F93" s="37"/>
      <c r="G93" s="126"/>
      <c r="H93" s="423">
        <v>204</v>
      </c>
      <c r="I93" s="124"/>
    </row>
    <row r="94" spans="1:9" ht="18" customHeight="1">
      <c r="A94" s="422" t="s">
        <v>108</v>
      </c>
      <c r="B94" s="37"/>
      <c r="C94" s="37"/>
      <c r="D94" s="37">
        <v>141</v>
      </c>
      <c r="E94" s="37">
        <v>141</v>
      </c>
      <c r="F94" s="37"/>
      <c r="G94" s="126"/>
      <c r="H94" s="423">
        <v>25</v>
      </c>
      <c r="I94" s="124"/>
    </row>
    <row r="95" spans="1:9" s="231" customFormat="1" ht="18" customHeight="1">
      <c r="A95" s="420" t="s">
        <v>109</v>
      </c>
      <c r="B95" s="37"/>
      <c r="C95" s="37"/>
      <c r="D95" s="37"/>
      <c r="E95" s="37"/>
      <c r="F95" s="37"/>
      <c r="G95" s="126"/>
      <c r="H95" s="423">
        <v>0</v>
      </c>
      <c r="I95" s="124"/>
    </row>
    <row r="96" spans="1:9" s="231" customFormat="1" ht="18" customHeight="1">
      <c r="A96" s="420" t="s">
        <v>110</v>
      </c>
      <c r="B96" s="30">
        <f>SUM(B97:B105)</f>
        <v>203</v>
      </c>
      <c r="C96" s="30">
        <v>184</v>
      </c>
      <c r="D96" s="30">
        <f aca="true" t="shared" si="12" ref="D96:H96">SUM(D97:D105)</f>
        <v>184</v>
      </c>
      <c r="E96" s="30">
        <f t="shared" si="12"/>
        <v>184</v>
      </c>
      <c r="F96" s="30"/>
      <c r="G96" s="124">
        <f>D96/C96*100</f>
        <v>100</v>
      </c>
      <c r="H96" s="421">
        <f t="shared" si="12"/>
        <v>402</v>
      </c>
      <c r="I96" s="124">
        <f>ROUND((D96-H96)/H96*100,2)</f>
        <v>-54.23</v>
      </c>
    </row>
    <row r="97" spans="1:9" ht="18" customHeight="1">
      <c r="A97" s="422" t="s">
        <v>53</v>
      </c>
      <c r="B97" s="37"/>
      <c r="C97" s="37"/>
      <c r="D97" s="37"/>
      <c r="E97" s="37"/>
      <c r="F97" s="37"/>
      <c r="G97" s="126"/>
      <c r="H97" s="423">
        <v>143</v>
      </c>
      <c r="I97" s="124"/>
    </row>
    <row r="98" spans="1:9" ht="18" customHeight="1">
      <c r="A98" s="422" t="s">
        <v>54</v>
      </c>
      <c r="B98" s="37">
        <v>3</v>
      </c>
      <c r="C98" s="37"/>
      <c r="D98" s="37"/>
      <c r="E98" s="37"/>
      <c r="F98" s="37"/>
      <c r="G98" s="126"/>
      <c r="H98" s="423">
        <v>76</v>
      </c>
      <c r="I98" s="124"/>
    </row>
    <row r="99" spans="1:9" ht="18" customHeight="1">
      <c r="A99" s="422" t="s">
        <v>55</v>
      </c>
      <c r="B99" s="37"/>
      <c r="C99" s="37"/>
      <c r="D99" s="37"/>
      <c r="E99" s="37"/>
      <c r="F99" s="37"/>
      <c r="G99" s="126"/>
      <c r="H99" s="423"/>
      <c r="I99" s="124"/>
    </row>
    <row r="100" spans="1:9" ht="18" customHeight="1">
      <c r="A100" s="422" t="s">
        <v>111</v>
      </c>
      <c r="B100" s="37"/>
      <c r="C100" s="37"/>
      <c r="D100" s="37"/>
      <c r="E100" s="37"/>
      <c r="F100" s="37"/>
      <c r="G100" s="126"/>
      <c r="H100" s="423"/>
      <c r="I100" s="124"/>
    </row>
    <row r="101" spans="1:9" ht="18" customHeight="1">
      <c r="A101" s="422" t="s">
        <v>112</v>
      </c>
      <c r="B101" s="37"/>
      <c r="C101" s="37"/>
      <c r="D101" s="37"/>
      <c r="E101" s="37"/>
      <c r="F101" s="37"/>
      <c r="G101" s="126"/>
      <c r="H101" s="423"/>
      <c r="I101" s="124"/>
    </row>
    <row r="102" spans="1:9" ht="18" customHeight="1">
      <c r="A102" s="422" t="s">
        <v>113</v>
      </c>
      <c r="B102" s="37"/>
      <c r="C102" s="37"/>
      <c r="D102" s="37"/>
      <c r="E102" s="37"/>
      <c r="F102" s="37"/>
      <c r="G102" s="126"/>
      <c r="H102" s="423"/>
      <c r="I102" s="124"/>
    </row>
    <row r="103" spans="1:9" ht="18" customHeight="1">
      <c r="A103" s="422" t="s">
        <v>114</v>
      </c>
      <c r="B103" s="37">
        <v>200</v>
      </c>
      <c r="C103" s="37"/>
      <c r="D103" s="37">
        <v>159</v>
      </c>
      <c r="E103" s="37">
        <v>159</v>
      </c>
      <c r="F103" s="37"/>
      <c r="G103" s="126"/>
      <c r="H103" s="423">
        <v>128</v>
      </c>
      <c r="I103" s="124"/>
    </row>
    <row r="104" spans="1:9" ht="18" customHeight="1">
      <c r="A104" s="422" t="s">
        <v>62</v>
      </c>
      <c r="B104" s="37"/>
      <c r="C104" s="37"/>
      <c r="D104" s="37"/>
      <c r="E104" s="37"/>
      <c r="F104" s="37"/>
      <c r="G104" s="126"/>
      <c r="H104" s="423"/>
      <c r="I104" s="124"/>
    </row>
    <row r="105" spans="1:9" ht="18" customHeight="1">
      <c r="A105" s="422" t="s">
        <v>115</v>
      </c>
      <c r="B105" s="37"/>
      <c r="C105" s="37"/>
      <c r="D105" s="37">
        <v>25</v>
      </c>
      <c r="E105" s="37">
        <v>25</v>
      </c>
      <c r="F105" s="37"/>
      <c r="G105" s="126"/>
      <c r="H105" s="423">
        <v>55</v>
      </c>
      <c r="I105" s="124"/>
    </row>
    <row r="106" spans="1:9" s="231" customFormat="1" ht="18" customHeight="1">
      <c r="A106" s="420" t="s">
        <v>116</v>
      </c>
      <c r="B106" s="30">
        <f aca="true" t="shared" si="13" ref="B106:F106">SUM(B107:B114)</f>
        <v>2965</v>
      </c>
      <c r="C106" s="30">
        <v>5362</v>
      </c>
      <c r="D106" s="30">
        <f t="shared" si="13"/>
        <v>5362</v>
      </c>
      <c r="E106" s="30">
        <f t="shared" si="13"/>
        <v>5307</v>
      </c>
      <c r="F106" s="30">
        <f t="shared" si="13"/>
        <v>55</v>
      </c>
      <c r="G106" s="124">
        <f>D106/C106*100</f>
        <v>100</v>
      </c>
      <c r="H106" s="30">
        <f>SUM(H107:H114)</f>
        <v>2956</v>
      </c>
      <c r="I106" s="124">
        <f>ROUND((D106-H106)/H106*100,2)</f>
        <v>81.39</v>
      </c>
    </row>
    <row r="107" spans="1:9" ht="18" customHeight="1">
      <c r="A107" s="422" t="s">
        <v>53</v>
      </c>
      <c r="B107" s="37">
        <v>667</v>
      </c>
      <c r="C107" s="37"/>
      <c r="D107" s="37">
        <v>660</v>
      </c>
      <c r="E107" s="37">
        <v>660</v>
      </c>
      <c r="F107" s="37"/>
      <c r="G107" s="126"/>
      <c r="H107" s="37">
        <v>664</v>
      </c>
      <c r="I107" s="124"/>
    </row>
    <row r="108" spans="1:9" ht="18" customHeight="1">
      <c r="A108" s="422" t="s">
        <v>54</v>
      </c>
      <c r="B108" s="37">
        <v>1318</v>
      </c>
      <c r="C108" s="37"/>
      <c r="D108" s="37">
        <v>957</v>
      </c>
      <c r="E108" s="37">
        <v>944</v>
      </c>
      <c r="F108" s="37">
        <v>13</v>
      </c>
      <c r="G108" s="126"/>
      <c r="H108" s="37">
        <v>1406</v>
      </c>
      <c r="I108" s="124"/>
    </row>
    <row r="109" spans="1:9" ht="18" customHeight="1">
      <c r="A109" s="422" t="s">
        <v>55</v>
      </c>
      <c r="B109" s="37"/>
      <c r="C109" s="37"/>
      <c r="D109" s="37">
        <v>500</v>
      </c>
      <c r="E109" s="37">
        <v>500</v>
      </c>
      <c r="F109" s="37"/>
      <c r="G109" s="126"/>
      <c r="H109" s="423"/>
      <c r="I109" s="124"/>
    </row>
    <row r="110" spans="1:9" ht="18" customHeight="1">
      <c r="A110" s="422" t="s">
        <v>117</v>
      </c>
      <c r="B110" s="37"/>
      <c r="C110" s="37"/>
      <c r="D110" s="37">
        <v>2</v>
      </c>
      <c r="E110" s="37"/>
      <c r="F110" s="37">
        <v>2</v>
      </c>
      <c r="G110" s="126"/>
      <c r="H110" s="423">
        <v>80</v>
      </c>
      <c r="I110" s="124"/>
    </row>
    <row r="111" spans="1:9" ht="18" customHeight="1">
      <c r="A111" s="422" t="s">
        <v>118</v>
      </c>
      <c r="B111" s="37">
        <v>66</v>
      </c>
      <c r="C111" s="37"/>
      <c r="D111" s="37">
        <v>48</v>
      </c>
      <c r="E111" s="37">
        <v>8</v>
      </c>
      <c r="F111" s="37">
        <v>40</v>
      </c>
      <c r="G111" s="126"/>
      <c r="H111" s="423">
        <v>56</v>
      </c>
      <c r="I111" s="124"/>
    </row>
    <row r="112" spans="1:9" ht="18" customHeight="1">
      <c r="A112" s="422" t="s">
        <v>119</v>
      </c>
      <c r="B112" s="37"/>
      <c r="C112" s="37"/>
      <c r="D112" s="37"/>
      <c r="E112" s="37"/>
      <c r="F112" s="37"/>
      <c r="G112" s="126"/>
      <c r="H112" s="423"/>
      <c r="I112" s="124"/>
    </row>
    <row r="113" spans="1:9" ht="18" customHeight="1">
      <c r="A113" s="422" t="s">
        <v>62</v>
      </c>
      <c r="B113" s="37">
        <v>124</v>
      </c>
      <c r="C113" s="37"/>
      <c r="D113" s="37">
        <v>169</v>
      </c>
      <c r="E113" s="37">
        <v>169</v>
      </c>
      <c r="F113" s="37"/>
      <c r="G113" s="126"/>
      <c r="H113" s="423">
        <v>128</v>
      </c>
      <c r="I113" s="124"/>
    </row>
    <row r="114" spans="1:9" ht="18" customHeight="1">
      <c r="A114" s="422" t="s">
        <v>120</v>
      </c>
      <c r="B114" s="37">
        <v>790</v>
      </c>
      <c r="C114" s="37"/>
      <c r="D114" s="37">
        <v>3026</v>
      </c>
      <c r="E114" s="37">
        <v>3026</v>
      </c>
      <c r="F114" s="37"/>
      <c r="G114" s="126"/>
      <c r="H114" s="423">
        <v>622</v>
      </c>
      <c r="I114" s="124"/>
    </row>
    <row r="115" spans="1:9" s="231" customFormat="1" ht="18" customHeight="1">
      <c r="A115" s="420" t="s">
        <v>121</v>
      </c>
      <c r="B115" s="30">
        <f aca="true" t="shared" si="14" ref="B115:F115">SUM(B116:B125)</f>
        <v>1662</v>
      </c>
      <c r="C115" s="30">
        <v>3327</v>
      </c>
      <c r="D115" s="30">
        <f t="shared" si="14"/>
        <v>3327</v>
      </c>
      <c r="E115" s="30">
        <f t="shared" si="14"/>
        <v>3141</v>
      </c>
      <c r="F115" s="30">
        <f t="shared" si="14"/>
        <v>186</v>
      </c>
      <c r="G115" s="124">
        <f>D115/C115*100</f>
        <v>100</v>
      </c>
      <c r="H115" s="421">
        <f>SUM(H116:H125)</f>
        <v>3057</v>
      </c>
      <c r="I115" s="124">
        <f>ROUND((D115-H115)/H115*100,2)</f>
        <v>8.83</v>
      </c>
    </row>
    <row r="116" spans="1:9" ht="18" customHeight="1">
      <c r="A116" s="422" t="s">
        <v>53</v>
      </c>
      <c r="B116" s="37">
        <v>491</v>
      </c>
      <c r="C116" s="37"/>
      <c r="D116" s="37">
        <v>431</v>
      </c>
      <c r="E116" s="37">
        <v>431</v>
      </c>
      <c r="F116" s="37"/>
      <c r="G116" s="126"/>
      <c r="H116" s="423">
        <v>477</v>
      </c>
      <c r="I116" s="124"/>
    </row>
    <row r="117" spans="1:9" ht="18" customHeight="1">
      <c r="A117" s="422" t="s">
        <v>54</v>
      </c>
      <c r="B117" s="37">
        <v>137</v>
      </c>
      <c r="C117" s="37"/>
      <c r="D117" s="37">
        <v>295</v>
      </c>
      <c r="E117" s="37">
        <v>295</v>
      </c>
      <c r="F117" s="37"/>
      <c r="G117" s="126"/>
      <c r="H117" s="423">
        <v>140</v>
      </c>
      <c r="I117" s="124"/>
    </row>
    <row r="118" spans="1:9" ht="18" customHeight="1">
      <c r="A118" s="422" t="s">
        <v>55</v>
      </c>
      <c r="B118" s="37"/>
      <c r="C118" s="37"/>
      <c r="D118" s="37"/>
      <c r="E118" s="37"/>
      <c r="F118" s="37"/>
      <c r="G118" s="126"/>
      <c r="H118" s="423"/>
      <c r="I118" s="124"/>
    </row>
    <row r="119" spans="1:9" ht="18" customHeight="1">
      <c r="A119" s="422" t="s">
        <v>122</v>
      </c>
      <c r="B119" s="37"/>
      <c r="C119" s="37"/>
      <c r="D119" s="37"/>
      <c r="E119" s="37"/>
      <c r="F119" s="37"/>
      <c r="G119" s="126"/>
      <c r="H119" s="423"/>
      <c r="I119" s="124"/>
    </row>
    <row r="120" spans="1:9" ht="18" customHeight="1">
      <c r="A120" s="422" t="s">
        <v>123</v>
      </c>
      <c r="B120" s="37"/>
      <c r="C120" s="37"/>
      <c r="D120" s="37"/>
      <c r="E120" s="37"/>
      <c r="F120" s="37"/>
      <c r="G120" s="126"/>
      <c r="H120" s="423"/>
      <c r="I120" s="124"/>
    </row>
    <row r="121" spans="1:9" ht="18" customHeight="1">
      <c r="A121" s="422" t="s">
        <v>124</v>
      </c>
      <c r="B121" s="37"/>
      <c r="C121" s="37"/>
      <c r="D121" s="37"/>
      <c r="E121" s="37"/>
      <c r="F121" s="37"/>
      <c r="G121" s="126"/>
      <c r="H121" s="423"/>
      <c r="I121" s="124"/>
    </row>
    <row r="122" spans="1:9" ht="18" customHeight="1">
      <c r="A122" s="422" t="s">
        <v>125</v>
      </c>
      <c r="B122" s="37"/>
      <c r="C122" s="37"/>
      <c r="D122" s="37"/>
      <c r="E122" s="37"/>
      <c r="F122" s="37"/>
      <c r="G122" s="126"/>
      <c r="H122" s="423"/>
      <c r="I122" s="124"/>
    </row>
    <row r="123" spans="1:9" ht="18" customHeight="1">
      <c r="A123" s="422" t="s">
        <v>126</v>
      </c>
      <c r="B123" s="37">
        <v>896</v>
      </c>
      <c r="C123" s="37"/>
      <c r="D123" s="37">
        <v>1203</v>
      </c>
      <c r="E123" s="37">
        <v>1017</v>
      </c>
      <c r="F123" s="37">
        <v>186</v>
      </c>
      <c r="G123" s="126"/>
      <c r="H123" s="423">
        <v>541</v>
      </c>
      <c r="I123" s="124"/>
    </row>
    <row r="124" spans="1:9" ht="18" customHeight="1">
      <c r="A124" s="422" t="s">
        <v>62</v>
      </c>
      <c r="B124" s="37">
        <v>38</v>
      </c>
      <c r="C124" s="37"/>
      <c r="D124" s="37">
        <v>38</v>
      </c>
      <c r="E124" s="37">
        <v>38</v>
      </c>
      <c r="F124" s="37"/>
      <c r="G124" s="126"/>
      <c r="H124" s="423">
        <v>43</v>
      </c>
      <c r="I124" s="124"/>
    </row>
    <row r="125" spans="1:9" ht="18" customHeight="1">
      <c r="A125" s="422" t="s">
        <v>127</v>
      </c>
      <c r="B125" s="37">
        <v>100</v>
      </c>
      <c r="C125" s="37"/>
      <c r="D125" s="37">
        <v>1360</v>
      </c>
      <c r="E125" s="37">
        <v>1360</v>
      </c>
      <c r="F125" s="37"/>
      <c r="G125" s="126"/>
      <c r="H125" s="423">
        <v>1856</v>
      </c>
      <c r="I125" s="124"/>
    </row>
    <row r="126" spans="1:9" s="231" customFormat="1" ht="18" customHeight="1">
      <c r="A126" s="420" t="s">
        <v>128</v>
      </c>
      <c r="B126" s="30"/>
      <c r="C126" s="30"/>
      <c r="D126" s="30"/>
      <c r="E126" s="30"/>
      <c r="F126" s="30"/>
      <c r="G126" s="124"/>
      <c r="H126" s="421">
        <f>SUM(H127:H130)</f>
        <v>75</v>
      </c>
      <c r="I126" s="124">
        <f>ROUND((D126-H126)/H126*100,2)</f>
        <v>-100</v>
      </c>
    </row>
    <row r="127" spans="1:9" ht="18" customHeight="1">
      <c r="A127" s="422" t="s">
        <v>54</v>
      </c>
      <c r="B127" s="37"/>
      <c r="C127" s="37"/>
      <c r="D127" s="37"/>
      <c r="E127" s="37"/>
      <c r="F127" s="37"/>
      <c r="G127" s="126"/>
      <c r="H127" s="423"/>
      <c r="I127" s="124"/>
    </row>
    <row r="128" spans="1:9" ht="18" customHeight="1">
      <c r="A128" s="422" t="s">
        <v>129</v>
      </c>
      <c r="B128" s="37"/>
      <c r="C128" s="37"/>
      <c r="D128" s="37"/>
      <c r="E128" s="37"/>
      <c r="F128" s="37"/>
      <c r="G128" s="126"/>
      <c r="H128" s="423">
        <v>75</v>
      </c>
      <c r="I128" s="124"/>
    </row>
    <row r="129" spans="1:9" ht="18" customHeight="1">
      <c r="A129" s="422" t="s">
        <v>130</v>
      </c>
      <c r="B129" s="37"/>
      <c r="C129" s="37"/>
      <c r="D129" s="37"/>
      <c r="E129" s="37"/>
      <c r="F129" s="37"/>
      <c r="G129" s="126"/>
      <c r="H129" s="423"/>
      <c r="I129" s="124"/>
    </row>
    <row r="130" spans="1:9" ht="18" customHeight="1">
      <c r="A130" s="422" t="s">
        <v>131</v>
      </c>
      <c r="B130" s="37"/>
      <c r="C130" s="37"/>
      <c r="D130" s="37"/>
      <c r="E130" s="37"/>
      <c r="F130" s="37"/>
      <c r="G130" s="126"/>
      <c r="H130" s="423"/>
      <c r="I130" s="124"/>
    </row>
    <row r="131" spans="1:9" s="231" customFormat="1" ht="18" customHeight="1">
      <c r="A131" s="420" t="s">
        <v>132</v>
      </c>
      <c r="B131" s="30"/>
      <c r="C131" s="30">
        <v>30</v>
      </c>
      <c r="D131" s="30">
        <f aca="true" t="shared" si="15" ref="D131:H131">SUM(D132:D136)</f>
        <v>30</v>
      </c>
      <c r="E131" s="30">
        <f t="shared" si="15"/>
        <v>30</v>
      </c>
      <c r="F131" s="30"/>
      <c r="G131" s="124">
        <f>D131/C131*100</f>
        <v>100</v>
      </c>
      <c r="H131" s="421">
        <f t="shared" si="15"/>
        <v>133</v>
      </c>
      <c r="I131" s="124">
        <f>ROUND((D131-H131)/H131*100,2)</f>
        <v>-77.44</v>
      </c>
    </row>
    <row r="132" spans="1:9" ht="18" customHeight="1">
      <c r="A132" s="422" t="s">
        <v>53</v>
      </c>
      <c r="B132" s="37"/>
      <c r="C132" s="37"/>
      <c r="D132" s="37"/>
      <c r="E132" s="37"/>
      <c r="F132" s="37"/>
      <c r="G132" s="126"/>
      <c r="H132" s="423">
        <v>51</v>
      </c>
      <c r="I132" s="124"/>
    </row>
    <row r="133" spans="1:9" ht="18" customHeight="1">
      <c r="A133" s="422" t="s">
        <v>54</v>
      </c>
      <c r="B133" s="37"/>
      <c r="C133" s="37"/>
      <c r="D133" s="37"/>
      <c r="E133" s="37"/>
      <c r="F133" s="37"/>
      <c r="G133" s="126"/>
      <c r="H133" s="423">
        <v>62</v>
      </c>
      <c r="I133" s="124"/>
    </row>
    <row r="134" spans="1:9" ht="18" customHeight="1">
      <c r="A134" s="422" t="s">
        <v>133</v>
      </c>
      <c r="B134" s="37"/>
      <c r="C134" s="37"/>
      <c r="D134" s="37"/>
      <c r="E134" s="37"/>
      <c r="F134" s="37"/>
      <c r="G134" s="126"/>
      <c r="H134" s="423"/>
      <c r="I134" s="124"/>
    </row>
    <row r="135" spans="1:9" ht="18" customHeight="1">
      <c r="A135" s="422" t="s">
        <v>134</v>
      </c>
      <c r="B135" s="37"/>
      <c r="C135" s="37"/>
      <c r="D135" s="37"/>
      <c r="E135" s="37"/>
      <c r="F135" s="37"/>
      <c r="G135" s="126"/>
      <c r="H135" s="423"/>
      <c r="I135" s="124"/>
    </row>
    <row r="136" spans="1:9" ht="18" customHeight="1">
      <c r="A136" s="422" t="s">
        <v>135</v>
      </c>
      <c r="B136" s="37"/>
      <c r="C136" s="37"/>
      <c r="D136" s="37">
        <v>30</v>
      </c>
      <c r="E136" s="37">
        <v>30</v>
      </c>
      <c r="F136" s="37"/>
      <c r="G136" s="126"/>
      <c r="H136" s="423">
        <v>20</v>
      </c>
      <c r="I136" s="124"/>
    </row>
    <row r="137" spans="1:9" s="231" customFormat="1" ht="18" customHeight="1">
      <c r="A137" s="420" t="s">
        <v>136</v>
      </c>
      <c r="B137" s="30">
        <f>SUM(B138:B143)</f>
        <v>101</v>
      </c>
      <c r="C137" s="30"/>
      <c r="D137" s="30"/>
      <c r="E137" s="30"/>
      <c r="F137" s="30"/>
      <c r="G137" s="124"/>
      <c r="H137" s="421">
        <f>SUM(H138:H143)</f>
        <v>261</v>
      </c>
      <c r="I137" s="124">
        <f>ROUND((D137-H137)/H137*100,2)</f>
        <v>-100</v>
      </c>
    </row>
    <row r="138" spans="1:9" ht="18" customHeight="1">
      <c r="A138" s="422" t="s">
        <v>53</v>
      </c>
      <c r="B138" s="37">
        <v>46</v>
      </c>
      <c r="C138" s="37"/>
      <c r="D138" s="37"/>
      <c r="E138" s="37"/>
      <c r="F138" s="37"/>
      <c r="G138" s="126"/>
      <c r="H138" s="423">
        <v>66</v>
      </c>
      <c r="I138" s="124"/>
    </row>
    <row r="139" spans="1:9" ht="18" customHeight="1">
      <c r="A139" s="422" t="s">
        <v>54</v>
      </c>
      <c r="B139" s="37">
        <v>29</v>
      </c>
      <c r="C139" s="37"/>
      <c r="D139" s="37"/>
      <c r="E139" s="37"/>
      <c r="F139" s="37"/>
      <c r="G139" s="126"/>
      <c r="H139" s="423">
        <v>170</v>
      </c>
      <c r="I139" s="124"/>
    </row>
    <row r="140" spans="1:9" ht="18" customHeight="1">
      <c r="A140" s="422" t="s">
        <v>137</v>
      </c>
      <c r="B140" s="37"/>
      <c r="C140" s="37"/>
      <c r="D140" s="37"/>
      <c r="E140" s="37"/>
      <c r="F140" s="37"/>
      <c r="G140" s="126"/>
      <c r="H140" s="423"/>
      <c r="I140" s="124"/>
    </row>
    <row r="141" spans="1:9" ht="18" customHeight="1">
      <c r="A141" s="422" t="s">
        <v>138</v>
      </c>
      <c r="B141" s="37"/>
      <c r="C141" s="37"/>
      <c r="D141" s="37"/>
      <c r="E141" s="37"/>
      <c r="F141" s="37"/>
      <c r="G141" s="126"/>
      <c r="H141" s="423"/>
      <c r="I141" s="124"/>
    </row>
    <row r="142" spans="1:9" ht="18" customHeight="1">
      <c r="A142" s="422" t="s">
        <v>62</v>
      </c>
      <c r="B142" s="37">
        <v>26</v>
      </c>
      <c r="C142" s="37"/>
      <c r="D142" s="37"/>
      <c r="E142" s="37"/>
      <c r="F142" s="37"/>
      <c r="G142" s="126"/>
      <c r="H142" s="423">
        <v>25</v>
      </c>
      <c r="I142" s="124"/>
    </row>
    <row r="143" spans="1:9" ht="18" customHeight="1">
      <c r="A143" s="422" t="s">
        <v>139</v>
      </c>
      <c r="B143" s="37"/>
      <c r="C143" s="37"/>
      <c r="D143" s="37"/>
      <c r="E143" s="37"/>
      <c r="F143" s="37"/>
      <c r="G143" s="126"/>
      <c r="H143" s="423"/>
      <c r="I143" s="124"/>
    </row>
    <row r="144" spans="1:9" s="231" customFormat="1" ht="18" customHeight="1">
      <c r="A144" s="420" t="s">
        <v>140</v>
      </c>
      <c r="B144" s="30">
        <f>SUM(B145:B149)</f>
        <v>199</v>
      </c>
      <c r="C144" s="30">
        <v>233</v>
      </c>
      <c r="D144" s="30">
        <f aca="true" t="shared" si="16" ref="D144:H144">SUM(D145:D149)</f>
        <v>233</v>
      </c>
      <c r="E144" s="30">
        <f t="shared" si="16"/>
        <v>233</v>
      </c>
      <c r="F144" s="30"/>
      <c r="G144" s="124">
        <f>D144/C144*100</f>
        <v>100</v>
      </c>
      <c r="H144" s="421">
        <f t="shared" si="16"/>
        <v>284</v>
      </c>
      <c r="I144" s="124">
        <f>ROUND((D144-H144)/H144*100,2)</f>
        <v>-17.96</v>
      </c>
    </row>
    <row r="145" spans="1:9" ht="18" customHeight="1">
      <c r="A145" s="422" t="s">
        <v>53</v>
      </c>
      <c r="B145" s="37">
        <v>123</v>
      </c>
      <c r="C145" s="37"/>
      <c r="D145" s="37">
        <v>151</v>
      </c>
      <c r="E145" s="37">
        <v>151</v>
      </c>
      <c r="F145" s="37"/>
      <c r="G145" s="126"/>
      <c r="H145" s="423">
        <v>159</v>
      </c>
      <c r="I145" s="124"/>
    </row>
    <row r="146" spans="1:9" ht="18" customHeight="1">
      <c r="A146" s="422" t="s">
        <v>54</v>
      </c>
      <c r="B146" s="37">
        <v>76</v>
      </c>
      <c r="C146" s="37"/>
      <c r="D146" s="37">
        <v>82</v>
      </c>
      <c r="E146" s="37">
        <v>82</v>
      </c>
      <c r="F146" s="37"/>
      <c r="G146" s="126"/>
      <c r="H146" s="423">
        <v>77</v>
      </c>
      <c r="I146" s="124"/>
    </row>
    <row r="147" spans="1:9" ht="18" customHeight="1">
      <c r="A147" s="422" t="s">
        <v>141</v>
      </c>
      <c r="B147" s="37"/>
      <c r="C147" s="37"/>
      <c r="D147" s="37"/>
      <c r="E147" s="37"/>
      <c r="F147" s="37"/>
      <c r="G147" s="126"/>
      <c r="H147" s="423"/>
      <c r="I147" s="124"/>
    </row>
    <row r="148" spans="1:9" ht="18" customHeight="1">
      <c r="A148" s="422" t="s">
        <v>142</v>
      </c>
      <c r="B148" s="37"/>
      <c r="C148" s="37"/>
      <c r="D148" s="37"/>
      <c r="E148" s="37"/>
      <c r="F148" s="37"/>
      <c r="G148" s="126"/>
      <c r="H148" s="423"/>
      <c r="I148" s="124"/>
    </row>
    <row r="149" spans="1:9" ht="18" customHeight="1">
      <c r="A149" s="422" t="s">
        <v>143</v>
      </c>
      <c r="B149" s="37"/>
      <c r="C149" s="37"/>
      <c r="D149" s="37"/>
      <c r="E149" s="37"/>
      <c r="F149" s="37"/>
      <c r="G149" s="126"/>
      <c r="H149" s="423">
        <v>48</v>
      </c>
      <c r="I149" s="124"/>
    </row>
    <row r="150" spans="1:9" s="231" customFormat="1" ht="18" customHeight="1">
      <c r="A150" s="420" t="s">
        <v>144</v>
      </c>
      <c r="B150" s="30">
        <f>SUM(B151:B155)</f>
        <v>533</v>
      </c>
      <c r="C150" s="30">
        <v>591</v>
      </c>
      <c r="D150" s="30">
        <f aca="true" t="shared" si="17" ref="D150:H150">SUM(D151:D155)</f>
        <v>591</v>
      </c>
      <c r="E150" s="30">
        <f t="shared" si="17"/>
        <v>591</v>
      </c>
      <c r="F150" s="30"/>
      <c r="G150" s="124">
        <f>D150/C150*100</f>
        <v>100</v>
      </c>
      <c r="H150" s="421">
        <f t="shared" si="17"/>
        <v>548</v>
      </c>
      <c r="I150" s="124">
        <f>ROUND((D150-H150)/H150*100,2)</f>
        <v>7.85</v>
      </c>
    </row>
    <row r="151" spans="1:9" ht="18" customHeight="1">
      <c r="A151" s="422" t="s">
        <v>53</v>
      </c>
      <c r="B151" s="37">
        <v>329</v>
      </c>
      <c r="C151" s="37"/>
      <c r="D151" s="37">
        <v>315</v>
      </c>
      <c r="E151" s="37">
        <v>315</v>
      </c>
      <c r="F151" s="37"/>
      <c r="G151" s="126"/>
      <c r="H151" s="423">
        <v>293</v>
      </c>
      <c r="I151" s="124"/>
    </row>
    <row r="152" spans="1:9" ht="18" customHeight="1">
      <c r="A152" s="422" t="s">
        <v>54</v>
      </c>
      <c r="B152" s="37">
        <v>111</v>
      </c>
      <c r="C152" s="37"/>
      <c r="D152" s="37">
        <v>183</v>
      </c>
      <c r="E152" s="37">
        <v>183</v>
      </c>
      <c r="F152" s="37"/>
      <c r="G152" s="126"/>
      <c r="H152" s="423">
        <v>101</v>
      </c>
      <c r="I152" s="124"/>
    </row>
    <row r="153" spans="1:9" ht="18" customHeight="1">
      <c r="A153" s="422" t="s">
        <v>67</v>
      </c>
      <c r="B153" s="37">
        <v>54</v>
      </c>
      <c r="C153" s="37"/>
      <c r="D153" s="37">
        <v>54</v>
      </c>
      <c r="E153" s="37">
        <v>54</v>
      </c>
      <c r="F153" s="37"/>
      <c r="G153" s="126"/>
      <c r="H153" s="423">
        <v>69</v>
      </c>
      <c r="I153" s="124"/>
    </row>
    <row r="154" spans="1:9" ht="18" customHeight="1">
      <c r="A154" s="422" t="s">
        <v>62</v>
      </c>
      <c r="B154" s="37">
        <v>16</v>
      </c>
      <c r="C154" s="37"/>
      <c r="D154" s="37">
        <v>16</v>
      </c>
      <c r="E154" s="37">
        <v>16</v>
      </c>
      <c r="F154" s="37"/>
      <c r="G154" s="126"/>
      <c r="H154" s="423">
        <v>17</v>
      </c>
      <c r="I154" s="124"/>
    </row>
    <row r="155" spans="1:9" ht="18" customHeight="1">
      <c r="A155" s="424" t="s">
        <v>1022</v>
      </c>
      <c r="B155" s="37">
        <v>23</v>
      </c>
      <c r="C155" s="37"/>
      <c r="D155" s="37">
        <v>23</v>
      </c>
      <c r="E155" s="37">
        <v>23</v>
      </c>
      <c r="F155" s="37"/>
      <c r="G155" s="126"/>
      <c r="H155" s="423">
        <v>68</v>
      </c>
      <c r="I155" s="124"/>
    </row>
    <row r="156" spans="1:9" s="231" customFormat="1" ht="18" customHeight="1">
      <c r="A156" s="420" t="s">
        <v>146</v>
      </c>
      <c r="B156" s="30">
        <f aca="true" t="shared" si="18" ref="B156:F156">SUM(B157:B161)</f>
        <v>1228</v>
      </c>
      <c r="C156" s="30">
        <v>1329</v>
      </c>
      <c r="D156" s="30">
        <f t="shared" si="18"/>
        <v>1329</v>
      </c>
      <c r="E156" s="30">
        <f t="shared" si="18"/>
        <v>1282</v>
      </c>
      <c r="F156" s="30">
        <f t="shared" si="18"/>
        <v>47</v>
      </c>
      <c r="G156" s="124">
        <f>D156/C156*100</f>
        <v>100</v>
      </c>
      <c r="H156" s="421">
        <f>SUM(H157:H161)</f>
        <v>1257</v>
      </c>
      <c r="I156" s="124">
        <f>ROUND((D156-H156)/H156*100,2)</f>
        <v>5.73</v>
      </c>
    </row>
    <row r="157" spans="1:9" ht="18" customHeight="1">
      <c r="A157" s="422" t="s">
        <v>53</v>
      </c>
      <c r="B157" s="37">
        <v>477</v>
      </c>
      <c r="C157" s="37"/>
      <c r="D157" s="37">
        <v>602</v>
      </c>
      <c r="E157" s="37">
        <v>602</v>
      </c>
      <c r="F157" s="37"/>
      <c r="G157" s="126"/>
      <c r="H157" s="423">
        <v>642</v>
      </c>
      <c r="I157" s="124"/>
    </row>
    <row r="158" spans="1:9" ht="18" customHeight="1">
      <c r="A158" s="422" t="s">
        <v>54</v>
      </c>
      <c r="B158" s="37">
        <v>277</v>
      </c>
      <c r="C158" s="37"/>
      <c r="D158" s="37">
        <v>326</v>
      </c>
      <c r="E158" s="37">
        <v>326</v>
      </c>
      <c r="F158" s="37"/>
      <c r="G158" s="126"/>
      <c r="H158" s="423">
        <v>281</v>
      </c>
      <c r="I158" s="124"/>
    </row>
    <row r="159" spans="1:9" ht="18" customHeight="1">
      <c r="A159" s="422" t="s">
        <v>55</v>
      </c>
      <c r="B159" s="37"/>
      <c r="C159" s="37"/>
      <c r="D159" s="37"/>
      <c r="E159" s="37"/>
      <c r="F159" s="37"/>
      <c r="G159" s="126"/>
      <c r="H159" s="423"/>
      <c r="I159" s="124"/>
    </row>
    <row r="160" spans="1:9" ht="18" customHeight="1">
      <c r="A160" s="422" t="s">
        <v>62</v>
      </c>
      <c r="B160" s="37">
        <v>134</v>
      </c>
      <c r="C160" s="37"/>
      <c r="D160" s="37">
        <v>133</v>
      </c>
      <c r="E160" s="37">
        <v>133</v>
      </c>
      <c r="F160" s="37"/>
      <c r="G160" s="126"/>
      <c r="H160" s="423">
        <v>157</v>
      </c>
      <c r="I160" s="124"/>
    </row>
    <row r="161" spans="1:9" ht="18" customHeight="1">
      <c r="A161" s="422" t="s">
        <v>148</v>
      </c>
      <c r="B161" s="37">
        <v>340</v>
      </c>
      <c r="C161" s="37"/>
      <c r="D161" s="37">
        <v>268</v>
      </c>
      <c r="E161" s="37">
        <v>221</v>
      </c>
      <c r="F161" s="37">
        <v>47</v>
      </c>
      <c r="G161" s="126"/>
      <c r="H161" s="423">
        <v>177</v>
      </c>
      <c r="I161" s="124"/>
    </row>
    <row r="162" spans="1:9" s="231" customFormat="1" ht="18" customHeight="1">
      <c r="A162" s="420" t="s">
        <v>149</v>
      </c>
      <c r="B162" s="30">
        <f>SUM(B163:B168)</f>
        <v>5529</v>
      </c>
      <c r="C162" s="30">
        <v>6936</v>
      </c>
      <c r="D162" s="30">
        <f aca="true" t="shared" si="19" ref="D162:H162">SUM(D163:D168)</f>
        <v>6936</v>
      </c>
      <c r="E162" s="30">
        <f t="shared" si="19"/>
        <v>6936</v>
      </c>
      <c r="F162" s="30"/>
      <c r="G162" s="124">
        <f>D162/C162*100</f>
        <v>100</v>
      </c>
      <c r="H162" s="421">
        <f t="shared" si="19"/>
        <v>5724</v>
      </c>
      <c r="I162" s="124">
        <f>ROUND((D162-H162)/H162*100,2)</f>
        <v>21.17</v>
      </c>
    </row>
    <row r="163" spans="1:9" ht="18" customHeight="1">
      <c r="A163" s="422" t="s">
        <v>53</v>
      </c>
      <c r="B163" s="37">
        <v>2968</v>
      </c>
      <c r="C163" s="37"/>
      <c r="D163" s="37">
        <v>3367</v>
      </c>
      <c r="E163" s="37">
        <v>3367</v>
      </c>
      <c r="F163" s="37"/>
      <c r="G163" s="126"/>
      <c r="H163" s="423">
        <v>2704</v>
      </c>
      <c r="I163" s="124"/>
    </row>
    <row r="164" spans="1:9" ht="18" customHeight="1">
      <c r="A164" s="422" t="s">
        <v>54</v>
      </c>
      <c r="B164" s="37">
        <v>2078</v>
      </c>
      <c r="C164" s="37"/>
      <c r="D164" s="37">
        <v>2801</v>
      </c>
      <c r="E164" s="37">
        <v>2801</v>
      </c>
      <c r="F164" s="37"/>
      <c r="G164" s="126"/>
      <c r="H164" s="423">
        <v>2566</v>
      </c>
      <c r="I164" s="124"/>
    </row>
    <row r="165" spans="1:9" ht="18" customHeight="1">
      <c r="A165" s="422" t="s">
        <v>55</v>
      </c>
      <c r="B165" s="37"/>
      <c r="C165" s="37"/>
      <c r="D165" s="37"/>
      <c r="E165" s="37"/>
      <c r="F165" s="37"/>
      <c r="G165" s="126"/>
      <c r="H165" s="423"/>
      <c r="I165" s="124"/>
    </row>
    <row r="166" spans="1:9" ht="18" customHeight="1">
      <c r="A166" s="422" t="s">
        <v>150</v>
      </c>
      <c r="B166" s="37"/>
      <c r="C166" s="37"/>
      <c r="D166" s="37"/>
      <c r="E166" s="37"/>
      <c r="F166" s="37"/>
      <c r="G166" s="126"/>
      <c r="H166" s="423">
        <v>5</v>
      </c>
      <c r="I166" s="124"/>
    </row>
    <row r="167" spans="1:9" ht="18" customHeight="1">
      <c r="A167" s="422" t="s">
        <v>62</v>
      </c>
      <c r="B167" s="37">
        <v>333</v>
      </c>
      <c r="C167" s="37"/>
      <c r="D167" s="37">
        <v>371</v>
      </c>
      <c r="E167" s="37">
        <v>371</v>
      </c>
      <c r="F167" s="37"/>
      <c r="G167" s="126"/>
      <c r="H167" s="423">
        <v>239</v>
      </c>
      <c r="I167" s="124"/>
    </row>
    <row r="168" spans="1:9" ht="29.25" customHeight="1">
      <c r="A168" s="424" t="s">
        <v>1023</v>
      </c>
      <c r="B168" s="37">
        <v>150</v>
      </c>
      <c r="C168" s="37"/>
      <c r="D168" s="37">
        <v>397</v>
      </c>
      <c r="E168" s="37">
        <v>397</v>
      </c>
      <c r="F168" s="37"/>
      <c r="G168" s="126"/>
      <c r="H168" s="423">
        <v>210</v>
      </c>
      <c r="I168" s="124"/>
    </row>
    <row r="169" spans="1:9" s="231" customFormat="1" ht="24" customHeight="1">
      <c r="A169" s="420" t="s">
        <v>152</v>
      </c>
      <c r="B169" s="30">
        <f aca="true" t="shared" si="20" ref="B169:F169">SUM(B170:B175)</f>
        <v>1084</v>
      </c>
      <c r="C169" s="30">
        <v>1613</v>
      </c>
      <c r="D169" s="30">
        <f t="shared" si="20"/>
        <v>1613</v>
      </c>
      <c r="E169" s="30">
        <f t="shared" si="20"/>
        <v>1434</v>
      </c>
      <c r="F169" s="30">
        <f t="shared" si="20"/>
        <v>179</v>
      </c>
      <c r="G169" s="124">
        <f>D169/C169*100</f>
        <v>100</v>
      </c>
      <c r="H169" s="421">
        <f>SUM(H170:H175)</f>
        <v>1090</v>
      </c>
      <c r="I169" s="124">
        <f>ROUND((D169-H169)/H169*100,2)</f>
        <v>47.98</v>
      </c>
    </row>
    <row r="170" spans="1:9" ht="20.25" customHeight="1">
      <c r="A170" s="422" t="s">
        <v>53</v>
      </c>
      <c r="B170" s="37">
        <v>713</v>
      </c>
      <c r="C170" s="37"/>
      <c r="D170" s="37">
        <v>792</v>
      </c>
      <c r="E170" s="37">
        <v>718</v>
      </c>
      <c r="F170" s="37">
        <v>74</v>
      </c>
      <c r="G170" s="126"/>
      <c r="H170" s="423">
        <v>637</v>
      </c>
      <c r="I170" s="124"/>
    </row>
    <row r="171" spans="1:9" ht="24" customHeight="1">
      <c r="A171" s="422" t="s">
        <v>54</v>
      </c>
      <c r="B171" s="37">
        <v>162</v>
      </c>
      <c r="C171" s="37"/>
      <c r="D171" s="37">
        <v>272</v>
      </c>
      <c r="E171" s="37">
        <v>205</v>
      </c>
      <c r="F171" s="37">
        <v>67</v>
      </c>
      <c r="G171" s="126"/>
      <c r="H171" s="423">
        <v>8</v>
      </c>
      <c r="I171" s="124"/>
    </row>
    <row r="172" spans="1:9" ht="18.75" customHeight="1">
      <c r="A172" s="422" t="s">
        <v>55</v>
      </c>
      <c r="B172" s="37"/>
      <c r="C172" s="37"/>
      <c r="D172" s="37"/>
      <c r="E172" s="37"/>
      <c r="F172" s="37"/>
      <c r="G172" s="126"/>
      <c r="H172" s="423"/>
      <c r="I172" s="124"/>
    </row>
    <row r="173" spans="1:9" ht="18.75" customHeight="1">
      <c r="A173" s="422" t="s">
        <v>153</v>
      </c>
      <c r="B173" s="37">
        <v>65</v>
      </c>
      <c r="C173" s="37"/>
      <c r="D173" s="37">
        <v>65</v>
      </c>
      <c r="E173" s="37">
        <v>65</v>
      </c>
      <c r="F173" s="37"/>
      <c r="G173" s="126"/>
      <c r="H173" s="429">
        <v>65</v>
      </c>
      <c r="I173" s="124"/>
    </row>
    <row r="174" spans="1:9" ht="18.75" customHeight="1">
      <c r="A174" s="422" t="s">
        <v>62</v>
      </c>
      <c r="B174" s="37">
        <v>59</v>
      </c>
      <c r="C174" s="37"/>
      <c r="D174" s="37">
        <v>59</v>
      </c>
      <c r="E174" s="37">
        <v>59</v>
      </c>
      <c r="F174" s="37"/>
      <c r="G174" s="126"/>
      <c r="H174" s="423">
        <v>46</v>
      </c>
      <c r="I174" s="124"/>
    </row>
    <row r="175" spans="1:9" ht="18.75" customHeight="1">
      <c r="A175" s="422" t="s">
        <v>154</v>
      </c>
      <c r="B175" s="37">
        <v>85</v>
      </c>
      <c r="C175" s="37"/>
      <c r="D175" s="37">
        <v>425</v>
      </c>
      <c r="E175" s="37">
        <v>387</v>
      </c>
      <c r="F175" s="37">
        <v>38</v>
      </c>
      <c r="G175" s="126"/>
      <c r="H175" s="423">
        <v>334</v>
      </c>
      <c r="I175" s="124"/>
    </row>
    <row r="176" spans="1:9" s="231" customFormat="1" ht="18.75" customHeight="1">
      <c r="A176" s="420" t="s">
        <v>155</v>
      </c>
      <c r="B176" s="30">
        <f aca="true" t="shared" si="21" ref="B176:F176">SUM(B177:B181)</f>
        <v>1761</v>
      </c>
      <c r="C176" s="30">
        <v>3108</v>
      </c>
      <c r="D176" s="30">
        <f t="shared" si="21"/>
        <v>3108</v>
      </c>
      <c r="E176" s="30">
        <f t="shared" si="21"/>
        <v>2976</v>
      </c>
      <c r="F176" s="30">
        <f t="shared" si="21"/>
        <v>132</v>
      </c>
      <c r="G176" s="124">
        <f>D176/C176*100</f>
        <v>100</v>
      </c>
      <c r="H176" s="421">
        <f>SUM(H177:H181)</f>
        <v>1889</v>
      </c>
      <c r="I176" s="124">
        <f>ROUND((D176-H176)/H176*100,2)</f>
        <v>64.53</v>
      </c>
    </row>
    <row r="177" spans="1:9" ht="18.75" customHeight="1">
      <c r="A177" s="422" t="s">
        <v>53</v>
      </c>
      <c r="B177" s="37">
        <v>483</v>
      </c>
      <c r="C177" s="37"/>
      <c r="D177" s="37">
        <v>560</v>
      </c>
      <c r="E177" s="37">
        <v>552</v>
      </c>
      <c r="F177" s="37">
        <v>8</v>
      </c>
      <c r="G177" s="126"/>
      <c r="H177" s="423">
        <v>477</v>
      </c>
      <c r="I177" s="124"/>
    </row>
    <row r="178" spans="1:9" ht="18.75" customHeight="1">
      <c r="A178" s="422" t="s">
        <v>54</v>
      </c>
      <c r="B178" s="37">
        <v>368</v>
      </c>
      <c r="C178" s="37"/>
      <c r="D178" s="37">
        <v>541</v>
      </c>
      <c r="E178" s="37">
        <v>417</v>
      </c>
      <c r="F178" s="37">
        <v>124</v>
      </c>
      <c r="G178" s="126"/>
      <c r="H178" s="423">
        <v>635</v>
      </c>
      <c r="I178" s="124"/>
    </row>
    <row r="179" spans="1:9" ht="18.75" customHeight="1">
      <c r="A179" s="422" t="s">
        <v>55</v>
      </c>
      <c r="B179" s="37"/>
      <c r="C179" s="37"/>
      <c r="D179" s="37"/>
      <c r="E179" s="37"/>
      <c r="F179" s="37"/>
      <c r="G179" s="126"/>
      <c r="H179" s="423"/>
      <c r="I179" s="124"/>
    </row>
    <row r="180" spans="1:9" ht="18.75" customHeight="1">
      <c r="A180" s="422" t="s">
        <v>62</v>
      </c>
      <c r="B180" s="37">
        <v>55</v>
      </c>
      <c r="C180" s="37"/>
      <c r="D180" s="37">
        <v>115</v>
      </c>
      <c r="E180" s="37">
        <v>115</v>
      </c>
      <c r="F180" s="37"/>
      <c r="G180" s="126"/>
      <c r="H180" s="423">
        <v>217</v>
      </c>
      <c r="I180" s="124"/>
    </row>
    <row r="181" spans="1:9" ht="18.75" customHeight="1">
      <c r="A181" s="422" t="s">
        <v>156</v>
      </c>
      <c r="B181" s="37">
        <v>855</v>
      </c>
      <c r="C181" s="37"/>
      <c r="D181" s="37">
        <v>1892</v>
      </c>
      <c r="E181" s="37">
        <v>1892</v>
      </c>
      <c r="F181" s="37"/>
      <c r="G181" s="126"/>
      <c r="H181" s="423">
        <v>560</v>
      </c>
      <c r="I181" s="124"/>
    </row>
    <row r="182" spans="1:9" s="231" customFormat="1" ht="18.75" customHeight="1">
      <c r="A182" s="420" t="s">
        <v>157</v>
      </c>
      <c r="B182" s="30">
        <f aca="true" t="shared" si="22" ref="B182:F182">SUM(B183:B189)</f>
        <v>411</v>
      </c>
      <c r="C182" s="30">
        <v>493</v>
      </c>
      <c r="D182" s="30">
        <f t="shared" si="22"/>
        <v>493</v>
      </c>
      <c r="E182" s="30">
        <f t="shared" si="22"/>
        <v>463</v>
      </c>
      <c r="F182" s="30">
        <f t="shared" si="22"/>
        <v>30</v>
      </c>
      <c r="G182" s="124">
        <f>D182/C182*100</f>
        <v>100</v>
      </c>
      <c r="H182" s="421">
        <f>SUM(H183:H189)</f>
        <v>348</v>
      </c>
      <c r="I182" s="124">
        <f>ROUND((D182-H182)/H182*100,2)</f>
        <v>41.67</v>
      </c>
    </row>
    <row r="183" spans="1:9" ht="18.75" customHeight="1">
      <c r="A183" s="422" t="s">
        <v>53</v>
      </c>
      <c r="B183" s="37">
        <v>250</v>
      </c>
      <c r="C183" s="37"/>
      <c r="D183" s="37">
        <v>327</v>
      </c>
      <c r="E183" s="37">
        <v>301</v>
      </c>
      <c r="F183" s="37">
        <v>26</v>
      </c>
      <c r="G183" s="126"/>
      <c r="H183" s="423">
        <v>176</v>
      </c>
      <c r="I183" s="124"/>
    </row>
    <row r="184" spans="1:9" ht="18.75" customHeight="1">
      <c r="A184" s="422" t="s">
        <v>54</v>
      </c>
      <c r="B184" s="37">
        <v>106</v>
      </c>
      <c r="C184" s="37"/>
      <c r="D184" s="37">
        <v>109</v>
      </c>
      <c r="E184" s="37">
        <v>105</v>
      </c>
      <c r="F184" s="37">
        <v>4</v>
      </c>
      <c r="G184" s="126"/>
      <c r="H184" s="423">
        <v>108</v>
      </c>
      <c r="I184" s="124"/>
    </row>
    <row r="185" spans="1:9" ht="18.75" customHeight="1">
      <c r="A185" s="422" t="s">
        <v>158</v>
      </c>
      <c r="B185" s="37"/>
      <c r="C185" s="37"/>
      <c r="D185" s="37"/>
      <c r="E185" s="37"/>
      <c r="F185" s="37"/>
      <c r="G185" s="126"/>
      <c r="H185" s="423"/>
      <c r="I185" s="124"/>
    </row>
    <row r="186" spans="1:9" ht="18.75" customHeight="1">
      <c r="A186" s="422" t="s">
        <v>159</v>
      </c>
      <c r="B186" s="37">
        <v>10</v>
      </c>
      <c r="C186" s="37"/>
      <c r="D186" s="37">
        <v>13</v>
      </c>
      <c r="E186" s="37">
        <v>13</v>
      </c>
      <c r="F186" s="37"/>
      <c r="G186" s="126"/>
      <c r="H186" s="430">
        <v>13</v>
      </c>
      <c r="I186" s="124"/>
    </row>
    <row r="187" spans="1:9" ht="18.75" customHeight="1">
      <c r="A187" s="422" t="s">
        <v>160</v>
      </c>
      <c r="B187" s="37"/>
      <c r="C187" s="37"/>
      <c r="D187" s="37"/>
      <c r="E187" s="37"/>
      <c r="F187" s="37"/>
      <c r="G187" s="126"/>
      <c r="H187" s="430">
        <v>3</v>
      </c>
      <c r="I187" s="124"/>
    </row>
    <row r="188" spans="1:9" ht="18.75" customHeight="1">
      <c r="A188" s="422" t="s">
        <v>62</v>
      </c>
      <c r="B188" s="37">
        <v>45</v>
      </c>
      <c r="C188" s="37"/>
      <c r="D188" s="37">
        <v>44</v>
      </c>
      <c r="E188" s="37">
        <v>44</v>
      </c>
      <c r="F188" s="37"/>
      <c r="G188" s="126"/>
      <c r="H188" s="423"/>
      <c r="I188" s="124"/>
    </row>
    <row r="189" spans="1:9" ht="18.75" customHeight="1">
      <c r="A189" s="422" t="s">
        <v>161</v>
      </c>
      <c r="B189" s="37"/>
      <c r="C189" s="37"/>
      <c r="D189" s="37"/>
      <c r="E189" s="37"/>
      <c r="F189" s="37"/>
      <c r="G189" s="126"/>
      <c r="H189" s="423">
        <v>48</v>
      </c>
      <c r="I189" s="124"/>
    </row>
    <row r="190" spans="1:9" s="231" customFormat="1" ht="18.75" customHeight="1">
      <c r="A190" s="420" t="s">
        <v>162</v>
      </c>
      <c r="B190" s="30"/>
      <c r="C190" s="30"/>
      <c r="D190" s="30"/>
      <c r="E190" s="30"/>
      <c r="F190" s="30"/>
      <c r="G190" s="124"/>
      <c r="H190" s="421">
        <f>SUM(H191:H193)</f>
        <v>27</v>
      </c>
      <c r="I190" s="124">
        <f>ROUND((D190-H190)/H190*100,2)</f>
        <v>-100</v>
      </c>
    </row>
    <row r="191" spans="1:9" ht="18.75" customHeight="1">
      <c r="A191" s="422" t="s">
        <v>53</v>
      </c>
      <c r="B191" s="37"/>
      <c r="C191" s="37"/>
      <c r="D191" s="37"/>
      <c r="E191" s="37"/>
      <c r="F191" s="37"/>
      <c r="G191" s="126"/>
      <c r="H191" s="423"/>
      <c r="I191" s="124"/>
    </row>
    <row r="192" spans="1:9" ht="18.75" customHeight="1">
      <c r="A192" s="422" t="s">
        <v>54</v>
      </c>
      <c r="B192" s="37"/>
      <c r="C192" s="37"/>
      <c r="D192" s="37"/>
      <c r="E192" s="37"/>
      <c r="F192" s="37"/>
      <c r="G192" s="126"/>
      <c r="H192" s="423">
        <v>27</v>
      </c>
      <c r="I192" s="124"/>
    </row>
    <row r="193" spans="1:9" ht="18.75" customHeight="1">
      <c r="A193" s="422" t="s">
        <v>62</v>
      </c>
      <c r="B193" s="37"/>
      <c r="C193" s="37"/>
      <c r="D193" s="37"/>
      <c r="E193" s="37"/>
      <c r="F193" s="37"/>
      <c r="G193" s="126"/>
      <c r="H193" s="423"/>
      <c r="I193" s="124"/>
    </row>
    <row r="194" spans="1:9" ht="18.75" customHeight="1">
      <c r="A194" s="422" t="s">
        <v>163</v>
      </c>
      <c r="B194" s="37"/>
      <c r="C194" s="37"/>
      <c r="D194" s="37"/>
      <c r="E194" s="37"/>
      <c r="F194" s="37"/>
      <c r="G194" s="126"/>
      <c r="H194" s="423"/>
      <c r="I194" s="124"/>
    </row>
    <row r="195" spans="1:9" s="231" customFormat="1" ht="18.75" customHeight="1">
      <c r="A195" s="420" t="s">
        <v>164</v>
      </c>
      <c r="B195" s="30"/>
      <c r="C195" s="30"/>
      <c r="D195" s="30"/>
      <c r="E195" s="30"/>
      <c r="F195" s="30"/>
      <c r="G195" s="124"/>
      <c r="H195" s="421">
        <f>SUM(H196:H200)</f>
        <v>0</v>
      </c>
      <c r="I195" s="124"/>
    </row>
    <row r="196" spans="1:9" ht="18.75" customHeight="1">
      <c r="A196" s="422" t="s">
        <v>53</v>
      </c>
      <c r="B196" s="37"/>
      <c r="C196" s="37"/>
      <c r="D196" s="37"/>
      <c r="E196" s="37"/>
      <c r="F196" s="37"/>
      <c r="G196" s="126"/>
      <c r="H196" s="423"/>
      <c r="I196" s="124"/>
    </row>
    <row r="197" spans="1:9" ht="18.75" customHeight="1">
      <c r="A197" s="422" t="s">
        <v>54</v>
      </c>
      <c r="B197" s="37"/>
      <c r="C197" s="37"/>
      <c r="D197" s="37"/>
      <c r="E197" s="37"/>
      <c r="F197" s="37"/>
      <c r="G197" s="126"/>
      <c r="H197" s="423"/>
      <c r="I197" s="124"/>
    </row>
    <row r="198" spans="1:9" ht="18.75" customHeight="1">
      <c r="A198" s="422" t="s">
        <v>55</v>
      </c>
      <c r="B198" s="37"/>
      <c r="C198" s="37"/>
      <c r="D198" s="37"/>
      <c r="E198" s="37"/>
      <c r="F198" s="37"/>
      <c r="G198" s="126"/>
      <c r="H198" s="423"/>
      <c r="I198" s="124"/>
    </row>
    <row r="199" spans="1:9" ht="18.75" customHeight="1">
      <c r="A199" s="422" t="s">
        <v>62</v>
      </c>
      <c r="B199" s="37"/>
      <c r="C199" s="37"/>
      <c r="D199" s="37"/>
      <c r="E199" s="37"/>
      <c r="F199" s="37"/>
      <c r="G199" s="126"/>
      <c r="H199" s="423"/>
      <c r="I199" s="124"/>
    </row>
    <row r="200" spans="1:9" ht="18.75" customHeight="1">
      <c r="A200" s="422" t="s">
        <v>165</v>
      </c>
      <c r="B200" s="37"/>
      <c r="C200" s="37"/>
      <c r="D200" s="37"/>
      <c r="E200" s="37"/>
      <c r="F200" s="37"/>
      <c r="G200" s="126"/>
      <c r="H200" s="423"/>
      <c r="I200" s="124"/>
    </row>
    <row r="201" spans="1:9" s="231" customFormat="1" ht="18.75" customHeight="1">
      <c r="A201" s="420" t="s">
        <v>166</v>
      </c>
      <c r="B201" s="30">
        <f>SUM(B202:B206)</f>
        <v>216</v>
      </c>
      <c r="C201" s="30">
        <v>218</v>
      </c>
      <c r="D201" s="30">
        <f aca="true" t="shared" si="23" ref="D201:H201">SUM(D202:D206)</f>
        <v>218</v>
      </c>
      <c r="E201" s="30">
        <f t="shared" si="23"/>
        <v>218</v>
      </c>
      <c r="F201" s="30"/>
      <c r="G201" s="124">
        <f>D201/C201*100</f>
        <v>100</v>
      </c>
      <c r="H201" s="30">
        <f t="shared" si="23"/>
        <v>0</v>
      </c>
      <c r="I201" s="124"/>
    </row>
    <row r="202" spans="1:9" ht="18.75" customHeight="1">
      <c r="A202" s="422" t="s">
        <v>53</v>
      </c>
      <c r="B202" s="37"/>
      <c r="C202" s="37"/>
      <c r="D202" s="37"/>
      <c r="E202" s="37"/>
      <c r="F202" s="37"/>
      <c r="G202" s="126"/>
      <c r="H202" s="423"/>
      <c r="I202" s="124"/>
    </row>
    <row r="203" spans="1:9" ht="18.75" customHeight="1">
      <c r="A203" s="422" t="s">
        <v>54</v>
      </c>
      <c r="B203" s="37">
        <v>4</v>
      </c>
      <c r="C203" s="37"/>
      <c r="D203" s="37">
        <v>4</v>
      </c>
      <c r="E203" s="37">
        <v>4</v>
      </c>
      <c r="F203" s="37"/>
      <c r="G203" s="126"/>
      <c r="H203" s="423"/>
      <c r="I203" s="124"/>
    </row>
    <row r="204" spans="1:9" ht="18.75" customHeight="1">
      <c r="A204" s="422" t="s">
        <v>55</v>
      </c>
      <c r="B204" s="37"/>
      <c r="C204" s="37"/>
      <c r="D204" s="37"/>
      <c r="E204" s="37"/>
      <c r="F204" s="37"/>
      <c r="G204" s="126"/>
      <c r="H204" s="423"/>
      <c r="I204" s="124"/>
    </row>
    <row r="205" spans="1:9" ht="18.75" customHeight="1">
      <c r="A205" s="422" t="s">
        <v>62</v>
      </c>
      <c r="B205" s="37">
        <v>130</v>
      </c>
      <c r="C205" s="37"/>
      <c r="D205" s="37">
        <v>134</v>
      </c>
      <c r="E205" s="37">
        <v>134</v>
      </c>
      <c r="F205" s="37"/>
      <c r="G205" s="126"/>
      <c r="H205" s="423"/>
      <c r="I205" s="124"/>
    </row>
    <row r="206" spans="1:9" ht="18.75" customHeight="1">
      <c r="A206" s="422" t="s">
        <v>167</v>
      </c>
      <c r="B206" s="37">
        <v>82</v>
      </c>
      <c r="C206" s="37"/>
      <c r="D206" s="37">
        <v>80</v>
      </c>
      <c r="E206" s="37">
        <v>80</v>
      </c>
      <c r="F206" s="37"/>
      <c r="G206" s="126"/>
      <c r="H206" s="423"/>
      <c r="I206" s="124"/>
    </row>
    <row r="207" spans="1:9" ht="18.75" customHeight="1">
      <c r="A207" s="420" t="s">
        <v>168</v>
      </c>
      <c r="B207" s="30">
        <f>SUM(B208:B223)</f>
        <v>5757</v>
      </c>
      <c r="C207" s="30">
        <v>7007</v>
      </c>
      <c r="D207" s="30">
        <f aca="true" t="shared" si="24" ref="D207:H207">SUM(D208:D223)</f>
        <v>7007</v>
      </c>
      <c r="E207" s="30">
        <f t="shared" si="24"/>
        <v>7007</v>
      </c>
      <c r="F207" s="30"/>
      <c r="G207" s="124">
        <f>D207/C207*100</f>
        <v>100</v>
      </c>
      <c r="H207" s="421">
        <f t="shared" si="24"/>
        <v>7236</v>
      </c>
      <c r="I207" s="124">
        <f>ROUND((D207-H207)/H207*100,2)</f>
        <v>-3.16</v>
      </c>
    </row>
    <row r="208" spans="1:9" ht="18.75" customHeight="1">
      <c r="A208" s="422" t="s">
        <v>53</v>
      </c>
      <c r="B208" s="37">
        <v>3414</v>
      </c>
      <c r="C208" s="37"/>
      <c r="D208" s="37">
        <v>3029</v>
      </c>
      <c r="E208" s="37">
        <v>3029</v>
      </c>
      <c r="F208" s="37"/>
      <c r="G208" s="126"/>
      <c r="H208" s="423">
        <v>3213</v>
      </c>
      <c r="I208" s="124"/>
    </row>
    <row r="209" spans="1:9" ht="18.75" customHeight="1">
      <c r="A209" s="422" t="s">
        <v>54</v>
      </c>
      <c r="B209" s="37">
        <v>677</v>
      </c>
      <c r="C209" s="37"/>
      <c r="D209" s="37">
        <v>1461</v>
      </c>
      <c r="E209" s="37">
        <v>1461</v>
      </c>
      <c r="F209" s="37"/>
      <c r="G209" s="126"/>
      <c r="H209" s="423">
        <v>652</v>
      </c>
      <c r="I209" s="124"/>
    </row>
    <row r="210" spans="1:9" ht="18.75" customHeight="1">
      <c r="A210" s="422" t="s">
        <v>55</v>
      </c>
      <c r="B210" s="37"/>
      <c r="C210" s="37"/>
      <c r="D210" s="37"/>
      <c r="E210" s="37"/>
      <c r="F210" s="37"/>
      <c r="G210" s="126"/>
      <c r="H210" s="423"/>
      <c r="I210" s="124"/>
    </row>
    <row r="211" spans="1:9" ht="18.75" customHeight="1">
      <c r="A211" s="422" t="s">
        <v>169</v>
      </c>
      <c r="B211" s="37">
        <v>102</v>
      </c>
      <c r="C211" s="37"/>
      <c r="D211" s="37">
        <v>76</v>
      </c>
      <c r="E211" s="37">
        <v>76</v>
      </c>
      <c r="F211" s="37"/>
      <c r="G211" s="126"/>
      <c r="H211" s="423">
        <v>893</v>
      </c>
      <c r="I211" s="124"/>
    </row>
    <row r="212" spans="1:9" ht="18.75" customHeight="1">
      <c r="A212" s="422" t="s">
        <v>170</v>
      </c>
      <c r="B212" s="37">
        <v>33</v>
      </c>
      <c r="C212" s="37"/>
      <c r="D212" s="37">
        <v>109</v>
      </c>
      <c r="E212" s="37">
        <v>109</v>
      </c>
      <c r="F212" s="37"/>
      <c r="G212" s="126"/>
      <c r="H212" s="423">
        <v>20</v>
      </c>
      <c r="I212" s="124"/>
    </row>
    <row r="213" spans="1:9" ht="18.75" customHeight="1">
      <c r="A213" s="422" t="s">
        <v>171</v>
      </c>
      <c r="B213" s="37">
        <v>10</v>
      </c>
      <c r="C213" s="37"/>
      <c r="D213" s="37">
        <v>10</v>
      </c>
      <c r="E213" s="37">
        <v>10</v>
      </c>
      <c r="F213" s="37"/>
      <c r="G213" s="126"/>
      <c r="H213" s="423">
        <v>5</v>
      </c>
      <c r="I213" s="124"/>
    </row>
    <row r="214" spans="1:9" ht="18.75" customHeight="1">
      <c r="A214" s="422" t="s">
        <v>172</v>
      </c>
      <c r="B214" s="37"/>
      <c r="C214" s="37"/>
      <c r="D214" s="37"/>
      <c r="E214" s="37"/>
      <c r="F214" s="37"/>
      <c r="G214" s="126"/>
      <c r="H214" s="423"/>
      <c r="I214" s="124"/>
    </row>
    <row r="215" spans="1:9" ht="18.75" customHeight="1">
      <c r="A215" s="422" t="s">
        <v>95</v>
      </c>
      <c r="B215" s="37"/>
      <c r="C215" s="37"/>
      <c r="D215" s="37"/>
      <c r="E215" s="37"/>
      <c r="F215" s="37"/>
      <c r="G215" s="126"/>
      <c r="H215" s="423"/>
      <c r="I215" s="124"/>
    </row>
    <row r="216" spans="1:9" ht="18.75" customHeight="1">
      <c r="A216" s="422" t="s">
        <v>173</v>
      </c>
      <c r="B216" s="37"/>
      <c r="C216" s="37"/>
      <c r="D216" s="37"/>
      <c r="E216" s="37"/>
      <c r="F216" s="37"/>
      <c r="G216" s="126"/>
      <c r="H216" s="423"/>
      <c r="I216" s="124"/>
    </row>
    <row r="217" spans="1:9" ht="18.75" customHeight="1">
      <c r="A217" s="422" t="s">
        <v>174</v>
      </c>
      <c r="B217" s="37"/>
      <c r="C217" s="37"/>
      <c r="D217" s="37"/>
      <c r="E217" s="37"/>
      <c r="F217" s="37"/>
      <c r="G217" s="126"/>
      <c r="H217" s="423"/>
      <c r="I217" s="124"/>
    </row>
    <row r="218" spans="1:9" ht="18.75" customHeight="1">
      <c r="A218" s="422" t="s">
        <v>175</v>
      </c>
      <c r="B218" s="37"/>
      <c r="C218" s="37"/>
      <c r="D218" s="37"/>
      <c r="E218" s="37"/>
      <c r="F218" s="37"/>
      <c r="G218" s="126"/>
      <c r="H218" s="423"/>
      <c r="I218" s="124"/>
    </row>
    <row r="219" spans="1:9" ht="18.75" customHeight="1">
      <c r="A219" s="422" t="s">
        <v>176</v>
      </c>
      <c r="B219" s="37"/>
      <c r="C219" s="37"/>
      <c r="D219" s="37"/>
      <c r="E219" s="37"/>
      <c r="F219" s="37"/>
      <c r="G219" s="126"/>
      <c r="H219" s="423">
        <v>10</v>
      </c>
      <c r="I219" s="124"/>
    </row>
    <row r="220" spans="1:9" ht="18.75" customHeight="1">
      <c r="A220" s="422" t="s">
        <v>177</v>
      </c>
      <c r="B220" s="37"/>
      <c r="C220" s="37"/>
      <c r="D220" s="37"/>
      <c r="E220" s="37"/>
      <c r="F220" s="37"/>
      <c r="G220" s="126"/>
      <c r="H220" s="423"/>
      <c r="I220" s="124"/>
    </row>
    <row r="221" spans="1:9" ht="18.75" customHeight="1">
      <c r="A221" s="422" t="s">
        <v>178</v>
      </c>
      <c r="B221" s="37"/>
      <c r="C221" s="37"/>
      <c r="D221" s="37"/>
      <c r="E221" s="37"/>
      <c r="F221" s="37"/>
      <c r="G221" s="126"/>
      <c r="H221" s="423"/>
      <c r="I221" s="124"/>
    </row>
    <row r="222" spans="1:9" ht="18.75" customHeight="1">
      <c r="A222" s="422" t="s">
        <v>62</v>
      </c>
      <c r="B222" s="37">
        <v>1239</v>
      </c>
      <c r="C222" s="37"/>
      <c r="D222" s="37">
        <v>1673</v>
      </c>
      <c r="E222" s="37">
        <v>1673</v>
      </c>
      <c r="F222" s="37"/>
      <c r="G222" s="126"/>
      <c r="H222" s="423">
        <v>1272</v>
      </c>
      <c r="I222" s="124"/>
    </row>
    <row r="223" spans="1:9" ht="18.75" customHeight="1">
      <c r="A223" s="422" t="s">
        <v>179</v>
      </c>
      <c r="B223" s="37">
        <v>282</v>
      </c>
      <c r="C223" s="37"/>
      <c r="D223" s="37">
        <v>649</v>
      </c>
      <c r="E223" s="37">
        <v>649</v>
      </c>
      <c r="F223" s="37"/>
      <c r="G223" s="126"/>
      <c r="H223" s="423">
        <v>1171</v>
      </c>
      <c r="I223" s="124"/>
    </row>
    <row r="224" spans="1:9" s="231" customFormat="1" ht="18.75" customHeight="1">
      <c r="A224" s="420" t="s">
        <v>180</v>
      </c>
      <c r="B224" s="30">
        <f aca="true" t="shared" si="25" ref="B224:F224">SUM(B225:B225)</f>
        <v>735</v>
      </c>
      <c r="C224" s="30">
        <v>763</v>
      </c>
      <c r="D224" s="30">
        <f t="shared" si="25"/>
        <v>763</v>
      </c>
      <c r="E224" s="30">
        <f t="shared" si="25"/>
        <v>698</v>
      </c>
      <c r="F224" s="30">
        <f t="shared" si="25"/>
        <v>65</v>
      </c>
      <c r="G224" s="124">
        <f aca="true" t="shared" si="26" ref="G224:G230">D224/C224*100</f>
        <v>100</v>
      </c>
      <c r="H224" s="421">
        <v>3203</v>
      </c>
      <c r="I224" s="124">
        <f>ROUND((D224-H224)/H224*100,2)</f>
        <v>-76.18</v>
      </c>
    </row>
    <row r="225" spans="1:9" ht="18.75" customHeight="1">
      <c r="A225" s="422" t="s">
        <v>181</v>
      </c>
      <c r="B225" s="37">
        <v>735</v>
      </c>
      <c r="C225" s="37"/>
      <c r="D225" s="37">
        <v>763</v>
      </c>
      <c r="E225" s="37">
        <v>698</v>
      </c>
      <c r="F225" s="37">
        <v>65</v>
      </c>
      <c r="G225" s="126"/>
      <c r="H225" s="423">
        <v>3203</v>
      </c>
      <c r="I225" s="124"/>
    </row>
    <row r="226" spans="1:9" ht="18.75" customHeight="1">
      <c r="A226" s="420" t="s">
        <v>182</v>
      </c>
      <c r="B226" s="37"/>
      <c r="C226" s="37"/>
      <c r="D226" s="37"/>
      <c r="E226" s="37"/>
      <c r="F226" s="37"/>
      <c r="G226" s="126"/>
      <c r="H226" s="423"/>
      <c r="I226" s="124"/>
    </row>
    <row r="227" spans="1:9" s="231" customFormat="1" ht="18.75" customHeight="1">
      <c r="A227" s="420" t="s">
        <v>183</v>
      </c>
      <c r="B227" s="30">
        <f aca="true" t="shared" si="27" ref="B227:F227">SUM(,B230,B238)</f>
        <v>1732</v>
      </c>
      <c r="C227" s="421">
        <f t="shared" si="27"/>
        <v>805</v>
      </c>
      <c r="D227" s="421">
        <f t="shared" si="27"/>
        <v>805</v>
      </c>
      <c r="E227" s="421">
        <f t="shared" si="27"/>
        <v>805</v>
      </c>
      <c r="F227" s="421">
        <f t="shared" si="27"/>
        <v>0</v>
      </c>
      <c r="G227" s="124">
        <f t="shared" si="26"/>
        <v>100</v>
      </c>
      <c r="H227" s="421">
        <f>SUM(,H230,H238)</f>
        <v>2667</v>
      </c>
      <c r="I227" s="124">
        <f>ROUND((D227-H227)/H227*100,2)</f>
        <v>-69.82</v>
      </c>
    </row>
    <row r="228" spans="1:9" s="231" customFormat="1" ht="18.75" customHeight="1">
      <c r="A228" s="420" t="s">
        <v>184</v>
      </c>
      <c r="B228" s="30"/>
      <c r="C228" s="30"/>
      <c r="D228" s="30"/>
      <c r="E228" s="30"/>
      <c r="F228" s="30"/>
      <c r="G228" s="124"/>
      <c r="H228" s="421"/>
      <c r="I228" s="124"/>
    </row>
    <row r="229" spans="1:9" s="231" customFormat="1" ht="18.75" customHeight="1">
      <c r="A229" s="420" t="s">
        <v>185</v>
      </c>
      <c r="B229" s="30"/>
      <c r="C229" s="30"/>
      <c r="D229" s="30"/>
      <c r="E229" s="30"/>
      <c r="F229" s="30"/>
      <c r="G229" s="124"/>
      <c r="H229" s="421"/>
      <c r="I229" s="124"/>
    </row>
    <row r="230" spans="1:9" s="231" customFormat="1" ht="18.75" customHeight="1">
      <c r="A230" s="420" t="s">
        <v>186</v>
      </c>
      <c r="B230" s="30">
        <f aca="true" t="shared" si="28" ref="B230:F230">SUM(B231:B237)</f>
        <v>1540</v>
      </c>
      <c r="C230" s="30">
        <v>377</v>
      </c>
      <c r="D230" s="30">
        <f t="shared" si="28"/>
        <v>377</v>
      </c>
      <c r="E230" s="30">
        <f t="shared" si="28"/>
        <v>377</v>
      </c>
      <c r="F230" s="30">
        <f t="shared" si="28"/>
        <v>0</v>
      </c>
      <c r="G230" s="124">
        <f t="shared" si="26"/>
        <v>100</v>
      </c>
      <c r="H230" s="421">
        <f>SUM(H231:H237)</f>
        <v>2302</v>
      </c>
      <c r="I230" s="124">
        <f>ROUND((D230-H230)/H230*100,2)</f>
        <v>-83.62</v>
      </c>
    </row>
    <row r="231" spans="1:9" ht="18.75" customHeight="1">
      <c r="A231" s="422" t="s">
        <v>187</v>
      </c>
      <c r="B231" s="37"/>
      <c r="C231" s="37"/>
      <c r="D231" s="37">
        <v>20</v>
      </c>
      <c r="E231" s="37">
        <v>20</v>
      </c>
      <c r="F231" s="37"/>
      <c r="G231" s="126"/>
      <c r="H231" s="423">
        <v>22</v>
      </c>
      <c r="I231" s="124"/>
    </row>
    <row r="232" spans="1:9" ht="18.75" customHeight="1">
      <c r="A232" s="422" t="s">
        <v>188</v>
      </c>
      <c r="B232" s="37">
        <v>1540</v>
      </c>
      <c r="C232" s="37"/>
      <c r="D232" s="37">
        <v>340</v>
      </c>
      <c r="E232" s="37">
        <v>340</v>
      </c>
      <c r="F232" s="37"/>
      <c r="G232" s="126"/>
      <c r="H232" s="423">
        <v>2280</v>
      </c>
      <c r="I232" s="124"/>
    </row>
    <row r="233" spans="1:9" ht="18.75" customHeight="1">
      <c r="A233" s="422" t="s">
        <v>189</v>
      </c>
      <c r="B233" s="37"/>
      <c r="C233" s="37"/>
      <c r="D233" s="37"/>
      <c r="E233" s="37"/>
      <c r="F233" s="37"/>
      <c r="G233" s="126"/>
      <c r="H233" s="423"/>
      <c r="I233" s="124"/>
    </row>
    <row r="234" spans="1:9" ht="18.75" customHeight="1">
      <c r="A234" s="422" t="s">
        <v>190</v>
      </c>
      <c r="B234" s="37"/>
      <c r="C234" s="37"/>
      <c r="D234" s="37"/>
      <c r="E234" s="37"/>
      <c r="F234" s="37"/>
      <c r="G234" s="126"/>
      <c r="H234" s="423"/>
      <c r="I234" s="124"/>
    </row>
    <row r="235" spans="1:9" ht="18.75" customHeight="1">
      <c r="A235" s="422" t="s">
        <v>191</v>
      </c>
      <c r="B235" s="37"/>
      <c r="C235" s="37"/>
      <c r="D235" s="37"/>
      <c r="E235" s="37"/>
      <c r="F235" s="37"/>
      <c r="G235" s="126"/>
      <c r="H235" s="423"/>
      <c r="I235" s="124"/>
    </row>
    <row r="236" spans="1:9" ht="18.75" customHeight="1">
      <c r="A236" s="422" t="s">
        <v>192</v>
      </c>
      <c r="B236" s="37"/>
      <c r="C236" s="37"/>
      <c r="D236" s="37"/>
      <c r="E236" s="37"/>
      <c r="F236" s="37"/>
      <c r="G236" s="126"/>
      <c r="H236" s="423"/>
      <c r="I236" s="124"/>
    </row>
    <row r="237" spans="1:9" ht="18.75" customHeight="1">
      <c r="A237" s="422" t="s">
        <v>193</v>
      </c>
      <c r="B237" s="37"/>
      <c r="C237" s="37"/>
      <c r="D237" s="37">
        <v>17</v>
      </c>
      <c r="E237" s="37">
        <v>17</v>
      </c>
      <c r="F237" s="37"/>
      <c r="G237" s="126"/>
      <c r="H237" s="423"/>
      <c r="I237" s="124"/>
    </row>
    <row r="238" spans="1:9" s="231" customFormat="1" ht="18.75" customHeight="1">
      <c r="A238" s="420" t="s">
        <v>194</v>
      </c>
      <c r="B238" s="30">
        <v>192</v>
      </c>
      <c r="C238" s="30">
        <v>428</v>
      </c>
      <c r="D238" s="30">
        <v>428</v>
      </c>
      <c r="E238" s="30">
        <v>428</v>
      </c>
      <c r="F238" s="30"/>
      <c r="G238" s="124">
        <f aca="true" t="shared" si="29" ref="G238:G240">D238/C238*100</f>
        <v>100</v>
      </c>
      <c r="H238" s="421">
        <v>365</v>
      </c>
      <c r="I238" s="124">
        <f aca="true" t="shared" si="30" ref="I238:I240">ROUND((D238-H238)/H238*100,2)</f>
        <v>17.26</v>
      </c>
    </row>
    <row r="239" spans="1:9" s="231" customFormat="1" ht="19.5" customHeight="1">
      <c r="A239" s="420" t="s">
        <v>195</v>
      </c>
      <c r="B239" s="30">
        <f aca="true" t="shared" si="31" ref="B239:F239">SUM(B240,B243,B252,B258,B266,B274,B290,B291,B300,B307,B308,B309)</f>
        <v>35267</v>
      </c>
      <c r="C239" s="30">
        <f t="shared" si="31"/>
        <v>41611</v>
      </c>
      <c r="D239" s="30">
        <f t="shared" si="31"/>
        <v>40582</v>
      </c>
      <c r="E239" s="30">
        <f t="shared" si="31"/>
        <v>39421</v>
      </c>
      <c r="F239" s="30">
        <f t="shared" si="31"/>
        <v>1161</v>
      </c>
      <c r="G239" s="124">
        <f t="shared" si="29"/>
        <v>97.5270962005239</v>
      </c>
      <c r="H239" s="421">
        <f>SUM(H240,H243,H252,H258,H266,H274,H290,H291,H300,H307,H308,H309)</f>
        <v>41882</v>
      </c>
      <c r="I239" s="124">
        <f t="shared" si="30"/>
        <v>-3.1</v>
      </c>
    </row>
    <row r="240" spans="1:9" s="231" customFormat="1" ht="18.75" customHeight="1">
      <c r="A240" s="420" t="s">
        <v>196</v>
      </c>
      <c r="B240" s="30">
        <f aca="true" t="shared" si="32" ref="B240:F240">SUM(B241:B242)</f>
        <v>515</v>
      </c>
      <c r="C240" s="30">
        <v>445</v>
      </c>
      <c r="D240" s="30">
        <f t="shared" si="32"/>
        <v>445</v>
      </c>
      <c r="E240" s="30">
        <f t="shared" si="32"/>
        <v>365</v>
      </c>
      <c r="F240" s="30">
        <f t="shared" si="32"/>
        <v>80</v>
      </c>
      <c r="G240" s="124">
        <f t="shared" si="29"/>
        <v>100</v>
      </c>
      <c r="H240" s="421">
        <f>SUM(H241:H242)</f>
        <v>475</v>
      </c>
      <c r="I240" s="124">
        <f t="shared" si="30"/>
        <v>-6.32</v>
      </c>
    </row>
    <row r="241" spans="1:9" ht="18.75" customHeight="1">
      <c r="A241" s="422" t="s">
        <v>197</v>
      </c>
      <c r="B241" s="37">
        <v>365</v>
      </c>
      <c r="C241" s="37"/>
      <c r="D241" s="37">
        <v>365</v>
      </c>
      <c r="E241" s="37">
        <v>365</v>
      </c>
      <c r="F241" s="37"/>
      <c r="G241" s="126"/>
      <c r="H241" s="423">
        <v>475</v>
      </c>
      <c r="I241" s="124"/>
    </row>
    <row r="242" spans="1:9" ht="18.75" customHeight="1">
      <c r="A242" s="422" t="s">
        <v>198</v>
      </c>
      <c r="B242" s="37">
        <v>150</v>
      </c>
      <c r="C242" s="37"/>
      <c r="D242" s="37">
        <v>80</v>
      </c>
      <c r="E242" s="37"/>
      <c r="F242" s="37">
        <v>80</v>
      </c>
      <c r="G242" s="126"/>
      <c r="H242" s="423"/>
      <c r="I242" s="124"/>
    </row>
    <row r="243" spans="1:9" s="231" customFormat="1" ht="18.75" customHeight="1">
      <c r="A243" s="420" t="s">
        <v>199</v>
      </c>
      <c r="B243" s="30">
        <f aca="true" t="shared" si="33" ref="B243:F243">SUM(B244:B251)</f>
        <v>28510</v>
      </c>
      <c r="C243" s="30">
        <v>33677</v>
      </c>
      <c r="D243" s="30">
        <f t="shared" si="33"/>
        <v>32648</v>
      </c>
      <c r="E243" s="30">
        <f t="shared" si="33"/>
        <v>31567</v>
      </c>
      <c r="F243" s="30">
        <f t="shared" si="33"/>
        <v>1081</v>
      </c>
      <c r="G243" s="124">
        <f>D243/C243*100</f>
        <v>96.94450218249844</v>
      </c>
      <c r="H243" s="421">
        <f>SUM(H244:H251)</f>
        <v>31614</v>
      </c>
      <c r="I243" s="124">
        <f>ROUND((D243-H243)/H243*100,2)</f>
        <v>3.27</v>
      </c>
    </row>
    <row r="244" spans="1:9" ht="18.75" customHeight="1">
      <c r="A244" s="422" t="s">
        <v>53</v>
      </c>
      <c r="B244" s="37">
        <v>18628</v>
      </c>
      <c r="C244" s="37"/>
      <c r="D244" s="37">
        <f aca="true" t="shared" si="34" ref="D244:D251">SUM(E244:F244)</f>
        <v>18641</v>
      </c>
      <c r="E244" s="37">
        <v>18641</v>
      </c>
      <c r="F244" s="37"/>
      <c r="G244" s="126"/>
      <c r="H244" s="423">
        <v>17682</v>
      </c>
      <c r="I244" s="124"/>
    </row>
    <row r="245" spans="1:9" ht="18.75" customHeight="1">
      <c r="A245" s="422" t="s">
        <v>54</v>
      </c>
      <c r="B245" s="37">
        <v>3987</v>
      </c>
      <c r="C245" s="37"/>
      <c r="D245" s="37">
        <f t="shared" si="34"/>
        <v>10413</v>
      </c>
      <c r="E245" s="37">
        <v>9371</v>
      </c>
      <c r="F245" s="37">
        <v>1042</v>
      </c>
      <c r="G245" s="126"/>
      <c r="H245" s="423">
        <v>4410</v>
      </c>
      <c r="I245" s="124"/>
    </row>
    <row r="246" spans="1:9" ht="18.75" customHeight="1">
      <c r="A246" s="422" t="s">
        <v>55</v>
      </c>
      <c r="B246" s="37"/>
      <c r="C246" s="37"/>
      <c r="D246" s="37"/>
      <c r="E246" s="37"/>
      <c r="F246" s="37"/>
      <c r="G246" s="126"/>
      <c r="H246" s="423"/>
      <c r="I246" s="124"/>
    </row>
    <row r="247" spans="1:9" ht="18.75" customHeight="1">
      <c r="A247" s="422" t="s">
        <v>95</v>
      </c>
      <c r="B247" s="37">
        <v>390</v>
      </c>
      <c r="C247" s="37"/>
      <c r="D247" s="37">
        <f t="shared" si="34"/>
        <v>90</v>
      </c>
      <c r="E247" s="37">
        <v>90</v>
      </c>
      <c r="F247" s="37"/>
      <c r="G247" s="126"/>
      <c r="H247" s="423">
        <v>190</v>
      </c>
      <c r="I247" s="124"/>
    </row>
    <row r="248" spans="1:9" ht="18.75" customHeight="1">
      <c r="A248" s="422" t="s">
        <v>200</v>
      </c>
      <c r="B248" s="37">
        <v>568</v>
      </c>
      <c r="C248" s="37"/>
      <c r="D248" s="37">
        <f t="shared" si="34"/>
        <v>416</v>
      </c>
      <c r="E248" s="37">
        <v>416</v>
      </c>
      <c r="F248" s="37"/>
      <c r="G248" s="126"/>
      <c r="H248" s="423">
        <v>8800</v>
      </c>
      <c r="I248" s="124"/>
    </row>
    <row r="249" spans="1:9" ht="18.75" customHeight="1">
      <c r="A249" s="422" t="s">
        <v>201</v>
      </c>
      <c r="B249" s="37">
        <v>4250</v>
      </c>
      <c r="C249" s="37"/>
      <c r="D249" s="37">
        <f t="shared" si="34"/>
        <v>2277</v>
      </c>
      <c r="E249" s="37">
        <v>2277</v>
      </c>
      <c r="F249" s="37"/>
      <c r="G249" s="126"/>
      <c r="H249" s="423"/>
      <c r="I249" s="124"/>
    </row>
    <row r="250" spans="1:9" ht="18.75" customHeight="1">
      <c r="A250" s="422" t="s">
        <v>62</v>
      </c>
      <c r="B250" s="37">
        <v>33</v>
      </c>
      <c r="C250" s="37"/>
      <c r="D250" s="37">
        <f t="shared" si="34"/>
        <v>33</v>
      </c>
      <c r="E250" s="37">
        <v>33</v>
      </c>
      <c r="F250" s="37"/>
      <c r="G250" s="126"/>
      <c r="H250" s="423">
        <v>32</v>
      </c>
      <c r="I250" s="124"/>
    </row>
    <row r="251" spans="1:9" ht="18.75" customHeight="1">
      <c r="A251" s="422" t="s">
        <v>202</v>
      </c>
      <c r="B251" s="37">
        <v>654</v>
      </c>
      <c r="C251" s="37"/>
      <c r="D251" s="37">
        <f t="shared" si="34"/>
        <v>778</v>
      </c>
      <c r="E251" s="37">
        <v>739</v>
      </c>
      <c r="F251" s="37">
        <v>39</v>
      </c>
      <c r="G251" s="126"/>
      <c r="H251" s="423">
        <v>500</v>
      </c>
      <c r="I251" s="124"/>
    </row>
    <row r="252" spans="1:9" s="231" customFormat="1" ht="18.75" customHeight="1">
      <c r="A252" s="420" t="s">
        <v>203</v>
      </c>
      <c r="B252" s="30">
        <f aca="true" t="shared" si="35" ref="B252:F252">SUM(B253:B257)</f>
        <v>40</v>
      </c>
      <c r="C252" s="30">
        <v>91</v>
      </c>
      <c r="D252" s="421">
        <f t="shared" si="35"/>
        <v>91</v>
      </c>
      <c r="E252" s="421">
        <f t="shared" si="35"/>
        <v>91</v>
      </c>
      <c r="F252" s="421">
        <f t="shared" si="35"/>
        <v>0</v>
      </c>
      <c r="G252" s="124">
        <f>D252/C252*100</f>
        <v>100</v>
      </c>
      <c r="H252" s="421">
        <f>SUM(H253:H257)</f>
        <v>87</v>
      </c>
      <c r="I252" s="124">
        <f>ROUND((D252-H252)/H252*100,2)</f>
        <v>4.6</v>
      </c>
    </row>
    <row r="253" spans="1:9" ht="18.75" customHeight="1">
      <c r="A253" s="422" t="s">
        <v>53</v>
      </c>
      <c r="B253" s="37"/>
      <c r="C253" s="37"/>
      <c r="D253" s="37">
        <f aca="true" t="shared" si="36" ref="D253:D260">SUM(E253:F253)</f>
        <v>51</v>
      </c>
      <c r="E253" s="37">
        <v>51</v>
      </c>
      <c r="F253" s="37"/>
      <c r="G253" s="126"/>
      <c r="H253" s="423">
        <v>47</v>
      </c>
      <c r="I253" s="124"/>
    </row>
    <row r="254" spans="1:9" ht="18.75" customHeight="1">
      <c r="A254" s="422" t="s">
        <v>54</v>
      </c>
      <c r="B254" s="37"/>
      <c r="C254" s="37"/>
      <c r="D254" s="37"/>
      <c r="E254" s="37"/>
      <c r="F254" s="37"/>
      <c r="G254" s="126"/>
      <c r="H254" s="423"/>
      <c r="I254" s="124"/>
    </row>
    <row r="255" spans="1:9" ht="18.75" customHeight="1">
      <c r="A255" s="422" t="s">
        <v>204</v>
      </c>
      <c r="B255" s="37">
        <v>40</v>
      </c>
      <c r="C255" s="37"/>
      <c r="D255" s="37">
        <f t="shared" si="36"/>
        <v>40</v>
      </c>
      <c r="E255" s="37">
        <v>40</v>
      </c>
      <c r="F255" s="37"/>
      <c r="G255" s="126"/>
      <c r="H255" s="423">
        <v>40</v>
      </c>
      <c r="I255" s="124"/>
    </row>
    <row r="256" spans="1:9" ht="18.75" customHeight="1">
      <c r="A256" s="422" t="s">
        <v>62</v>
      </c>
      <c r="B256" s="37"/>
      <c r="C256" s="37"/>
      <c r="D256" s="37"/>
      <c r="E256" s="37"/>
      <c r="F256" s="37"/>
      <c r="G256" s="126"/>
      <c r="H256" s="423"/>
      <c r="I256" s="124"/>
    </row>
    <row r="257" spans="1:9" ht="16.5" customHeight="1">
      <c r="A257" s="422" t="s">
        <v>205</v>
      </c>
      <c r="B257" s="37"/>
      <c r="C257" s="37"/>
      <c r="D257" s="37"/>
      <c r="E257" s="37"/>
      <c r="F257" s="37"/>
      <c r="G257" s="126"/>
      <c r="H257" s="423"/>
      <c r="I257" s="124"/>
    </row>
    <row r="258" spans="1:9" s="231" customFormat="1" ht="17.25" customHeight="1">
      <c r="A258" s="420" t="s">
        <v>206</v>
      </c>
      <c r="B258" s="30">
        <f>SUM(B259:B265)</f>
        <v>2520</v>
      </c>
      <c r="C258" s="30">
        <v>2796</v>
      </c>
      <c r="D258" s="30">
        <f t="shared" si="36"/>
        <v>2796</v>
      </c>
      <c r="E258" s="30">
        <f>SUM(E259:E265)</f>
        <v>2796</v>
      </c>
      <c r="F258" s="30"/>
      <c r="G258" s="124">
        <f>D258/C258*100</f>
        <v>100</v>
      </c>
      <c r="H258" s="421">
        <f>SUM(H259:H265)</f>
        <v>2144</v>
      </c>
      <c r="I258" s="124">
        <f>ROUND((D258-H258)/H258*100,2)</f>
        <v>30.41</v>
      </c>
    </row>
    <row r="259" spans="1:9" ht="18.75" customHeight="1">
      <c r="A259" s="422" t="s">
        <v>53</v>
      </c>
      <c r="B259" s="37">
        <v>1845</v>
      </c>
      <c r="C259" s="37"/>
      <c r="D259" s="37">
        <f t="shared" si="36"/>
        <v>1937</v>
      </c>
      <c r="E259" s="37">
        <v>1937</v>
      </c>
      <c r="F259" s="37"/>
      <c r="G259" s="126"/>
      <c r="H259" s="423">
        <v>1698</v>
      </c>
      <c r="I259" s="124"/>
    </row>
    <row r="260" spans="1:9" ht="18.75" customHeight="1">
      <c r="A260" s="422" t="s">
        <v>54</v>
      </c>
      <c r="B260" s="37">
        <v>524</v>
      </c>
      <c r="C260" s="37"/>
      <c r="D260" s="37">
        <f t="shared" si="36"/>
        <v>728</v>
      </c>
      <c r="E260" s="37">
        <v>728</v>
      </c>
      <c r="F260" s="37"/>
      <c r="G260" s="126"/>
      <c r="H260" s="423">
        <v>360</v>
      </c>
      <c r="I260" s="124"/>
    </row>
    <row r="261" spans="1:9" ht="18.75" customHeight="1">
      <c r="A261" s="422" t="s">
        <v>55</v>
      </c>
      <c r="B261" s="37"/>
      <c r="C261" s="37"/>
      <c r="D261" s="37"/>
      <c r="E261" s="37"/>
      <c r="F261" s="37"/>
      <c r="G261" s="126"/>
      <c r="H261" s="423"/>
      <c r="I261" s="124"/>
    </row>
    <row r="262" spans="1:9" ht="18.75" customHeight="1">
      <c r="A262" s="422" t="s">
        <v>207</v>
      </c>
      <c r="B262" s="37"/>
      <c r="C262" s="37"/>
      <c r="D262" s="37"/>
      <c r="E262" s="37"/>
      <c r="F262" s="37"/>
      <c r="G262" s="126"/>
      <c r="H262" s="423"/>
      <c r="I262" s="124"/>
    </row>
    <row r="263" spans="1:9" ht="18.75" customHeight="1">
      <c r="A263" s="422" t="s">
        <v>208</v>
      </c>
      <c r="B263" s="37">
        <v>104</v>
      </c>
      <c r="C263" s="37"/>
      <c r="D263" s="37">
        <f aca="true" t="shared" si="37" ref="D263:D268">SUM(E263:F263)</f>
        <v>84</v>
      </c>
      <c r="E263" s="37">
        <v>84</v>
      </c>
      <c r="F263" s="37"/>
      <c r="G263" s="126"/>
      <c r="H263" s="423">
        <v>35</v>
      </c>
      <c r="I263" s="124"/>
    </row>
    <row r="264" spans="1:9" ht="18.75" customHeight="1">
      <c r="A264" s="422" t="s">
        <v>62</v>
      </c>
      <c r="B264" s="37">
        <v>47</v>
      </c>
      <c r="C264" s="37"/>
      <c r="D264" s="37">
        <f t="shared" si="37"/>
        <v>47</v>
      </c>
      <c r="E264" s="37">
        <v>47</v>
      </c>
      <c r="F264" s="37"/>
      <c r="G264" s="126"/>
      <c r="H264" s="423">
        <v>47</v>
      </c>
      <c r="I264" s="124"/>
    </row>
    <row r="265" spans="1:9" ht="18.75" customHeight="1">
      <c r="A265" s="422" t="s">
        <v>209</v>
      </c>
      <c r="B265" s="37"/>
      <c r="C265" s="37"/>
      <c r="D265" s="37"/>
      <c r="E265" s="37"/>
      <c r="F265" s="37"/>
      <c r="G265" s="126"/>
      <c r="H265" s="423">
        <v>4</v>
      </c>
      <c r="I265" s="124"/>
    </row>
    <row r="266" spans="1:9" s="231" customFormat="1" ht="18.75" customHeight="1">
      <c r="A266" s="420" t="s">
        <v>210</v>
      </c>
      <c r="B266" s="30">
        <f aca="true" t="shared" si="38" ref="B266:F266">SUM(B267:B273)</f>
        <v>2691</v>
      </c>
      <c r="C266" s="30">
        <v>3378</v>
      </c>
      <c r="D266" s="30">
        <f t="shared" si="38"/>
        <v>3378</v>
      </c>
      <c r="E266" s="30">
        <f t="shared" si="38"/>
        <v>3378</v>
      </c>
      <c r="F266" s="421">
        <f t="shared" si="38"/>
        <v>0</v>
      </c>
      <c r="G266" s="124">
        <f>D266/C266*100</f>
        <v>100</v>
      </c>
      <c r="H266" s="421">
        <f>SUM(H267:H273)</f>
        <v>3068</v>
      </c>
      <c r="I266" s="124">
        <f>ROUND((D266-H266)/H266*100,2)</f>
        <v>10.1</v>
      </c>
    </row>
    <row r="267" spans="1:9" ht="18.75" customHeight="1">
      <c r="A267" s="422" t="s">
        <v>53</v>
      </c>
      <c r="B267" s="37">
        <v>2108</v>
      </c>
      <c r="C267" s="37"/>
      <c r="D267" s="37">
        <f t="shared" si="37"/>
        <v>2102</v>
      </c>
      <c r="E267" s="37">
        <v>2102</v>
      </c>
      <c r="F267" s="37"/>
      <c r="G267" s="126"/>
      <c r="H267" s="423">
        <v>1932</v>
      </c>
      <c r="I267" s="124"/>
    </row>
    <row r="268" spans="1:9" ht="18.75" customHeight="1">
      <c r="A268" s="422" t="s">
        <v>54</v>
      </c>
      <c r="B268" s="37">
        <v>547</v>
      </c>
      <c r="C268" s="37"/>
      <c r="D268" s="37">
        <f t="shared" si="37"/>
        <v>1165</v>
      </c>
      <c r="E268" s="37">
        <v>1165</v>
      </c>
      <c r="F268" s="37"/>
      <c r="G268" s="126"/>
      <c r="H268" s="423">
        <v>1014</v>
      </c>
      <c r="I268" s="124"/>
    </row>
    <row r="269" spans="1:9" ht="18.75" customHeight="1">
      <c r="A269" s="422" t="s">
        <v>211</v>
      </c>
      <c r="B269" s="37"/>
      <c r="C269" s="37"/>
      <c r="D269" s="37"/>
      <c r="E269" s="37"/>
      <c r="F269" s="37"/>
      <c r="G269" s="126"/>
      <c r="H269" s="423"/>
      <c r="I269" s="124"/>
    </row>
    <row r="270" spans="1:9" ht="18.75" customHeight="1">
      <c r="A270" s="422" t="s">
        <v>212</v>
      </c>
      <c r="B270" s="37"/>
      <c r="C270" s="37"/>
      <c r="D270" s="37"/>
      <c r="E270" s="37"/>
      <c r="F270" s="37"/>
      <c r="G270" s="126"/>
      <c r="H270" s="423"/>
      <c r="I270" s="124"/>
    </row>
    <row r="271" spans="1:9" ht="18.75" customHeight="1">
      <c r="A271" s="422" t="s">
        <v>213</v>
      </c>
      <c r="B271" s="37"/>
      <c r="C271" s="37"/>
      <c r="D271" s="37"/>
      <c r="E271" s="37"/>
      <c r="F271" s="37"/>
      <c r="G271" s="126"/>
      <c r="H271" s="423"/>
      <c r="I271" s="124"/>
    </row>
    <row r="272" spans="1:9" ht="18.75" customHeight="1">
      <c r="A272" s="422" t="s">
        <v>62</v>
      </c>
      <c r="B272" s="37">
        <v>36</v>
      </c>
      <c r="C272" s="37"/>
      <c r="D272" s="37">
        <f aca="true" t="shared" si="39" ref="D272:D276">SUM(E272:F272)</f>
        <v>36</v>
      </c>
      <c r="E272" s="37">
        <v>36</v>
      </c>
      <c r="F272" s="37"/>
      <c r="G272" s="126"/>
      <c r="H272" s="423">
        <v>24</v>
      </c>
      <c r="I272" s="124"/>
    </row>
    <row r="273" spans="1:9" ht="18.75" customHeight="1">
      <c r="A273" s="422" t="s">
        <v>214</v>
      </c>
      <c r="B273" s="37"/>
      <c r="C273" s="37"/>
      <c r="D273" s="37">
        <f t="shared" si="39"/>
        <v>75</v>
      </c>
      <c r="E273" s="37">
        <v>75</v>
      </c>
      <c r="F273" s="37"/>
      <c r="G273" s="126"/>
      <c r="H273" s="423">
        <v>98</v>
      </c>
      <c r="I273" s="124"/>
    </row>
    <row r="274" spans="1:9" s="231" customFormat="1" ht="18.75" customHeight="1">
      <c r="A274" s="420" t="s">
        <v>215</v>
      </c>
      <c r="B274" s="30">
        <f>SUM(B275:B289)</f>
        <v>869</v>
      </c>
      <c r="C274" s="30">
        <v>1203</v>
      </c>
      <c r="D274" s="30">
        <f aca="true" t="shared" si="40" ref="D274:H274">SUM(D275:D289)</f>
        <v>1203</v>
      </c>
      <c r="E274" s="30">
        <f t="shared" si="40"/>
        <v>1203</v>
      </c>
      <c r="F274" s="30"/>
      <c r="G274" s="124">
        <f>D274/C274*100</f>
        <v>100</v>
      </c>
      <c r="H274" s="421">
        <f t="shared" si="40"/>
        <v>914</v>
      </c>
      <c r="I274" s="124">
        <f>ROUND((D274-H274)/H274*100,2)</f>
        <v>31.62</v>
      </c>
    </row>
    <row r="275" spans="1:9" ht="18" customHeight="1">
      <c r="A275" s="422" t="s">
        <v>53</v>
      </c>
      <c r="B275" s="37">
        <v>623</v>
      </c>
      <c r="C275" s="37"/>
      <c r="D275" s="37">
        <f t="shared" si="39"/>
        <v>743</v>
      </c>
      <c r="E275" s="37">
        <v>743</v>
      </c>
      <c r="F275" s="37"/>
      <c r="G275" s="126"/>
      <c r="H275" s="423">
        <v>593</v>
      </c>
      <c r="I275" s="124"/>
    </row>
    <row r="276" spans="1:9" ht="18" customHeight="1">
      <c r="A276" s="422" t="s">
        <v>54</v>
      </c>
      <c r="B276" s="37">
        <v>80</v>
      </c>
      <c r="C276" s="37"/>
      <c r="D276" s="37">
        <f t="shared" si="39"/>
        <v>301</v>
      </c>
      <c r="E276" s="37">
        <v>301</v>
      </c>
      <c r="F276" s="37"/>
      <c r="G276" s="126"/>
      <c r="H276" s="423">
        <v>150</v>
      </c>
      <c r="I276" s="124"/>
    </row>
    <row r="277" spans="1:9" ht="18" customHeight="1">
      <c r="A277" s="422" t="s">
        <v>55</v>
      </c>
      <c r="B277" s="37"/>
      <c r="C277" s="37"/>
      <c r="D277" s="37"/>
      <c r="E277" s="37"/>
      <c r="F277" s="37"/>
      <c r="G277" s="126"/>
      <c r="H277" s="423"/>
      <c r="I277" s="124"/>
    </row>
    <row r="278" spans="1:9" ht="18" customHeight="1">
      <c r="A278" s="422" t="s">
        <v>216</v>
      </c>
      <c r="B278" s="37">
        <v>11</v>
      </c>
      <c r="C278" s="37"/>
      <c r="D278" s="37">
        <f aca="true" t="shared" si="41" ref="D278:D284">SUM(E278:F278)</f>
        <v>10</v>
      </c>
      <c r="E278" s="37">
        <v>10</v>
      </c>
      <c r="F278" s="37"/>
      <c r="G278" s="126"/>
      <c r="H278" s="423">
        <v>5</v>
      </c>
      <c r="I278" s="124"/>
    </row>
    <row r="279" spans="1:9" ht="18" customHeight="1">
      <c r="A279" s="422" t="s">
        <v>217</v>
      </c>
      <c r="B279" s="37"/>
      <c r="C279" s="37"/>
      <c r="D279" s="37"/>
      <c r="E279" s="37"/>
      <c r="F279" s="37"/>
      <c r="G279" s="126"/>
      <c r="H279" s="423"/>
      <c r="I279" s="124"/>
    </row>
    <row r="280" spans="1:9" ht="18" customHeight="1">
      <c r="A280" s="422" t="s">
        <v>218</v>
      </c>
      <c r="B280" s="37"/>
      <c r="C280" s="37"/>
      <c r="D280" s="37"/>
      <c r="E280" s="37"/>
      <c r="F280" s="37"/>
      <c r="G280" s="126"/>
      <c r="H280" s="423"/>
      <c r="I280" s="124"/>
    </row>
    <row r="281" spans="1:9" ht="18" customHeight="1">
      <c r="A281" s="422" t="s">
        <v>219</v>
      </c>
      <c r="B281" s="37">
        <v>45</v>
      </c>
      <c r="C281" s="37"/>
      <c r="D281" s="37">
        <f t="shared" si="41"/>
        <v>25</v>
      </c>
      <c r="E281" s="37">
        <v>25</v>
      </c>
      <c r="F281" s="37"/>
      <c r="G281" s="126"/>
      <c r="H281" s="423">
        <v>45</v>
      </c>
      <c r="I281" s="124"/>
    </row>
    <row r="282" spans="1:9" ht="18" customHeight="1">
      <c r="A282" s="422" t="s">
        <v>220</v>
      </c>
      <c r="B282" s="37">
        <v>10</v>
      </c>
      <c r="C282" s="37"/>
      <c r="D282" s="37">
        <f t="shared" si="41"/>
        <v>5</v>
      </c>
      <c r="E282" s="37">
        <v>5</v>
      </c>
      <c r="F282" s="37"/>
      <c r="G282" s="126"/>
      <c r="H282" s="423">
        <v>20</v>
      </c>
      <c r="I282" s="124"/>
    </row>
    <row r="283" spans="1:9" ht="18" customHeight="1">
      <c r="A283" s="422" t="s">
        <v>221</v>
      </c>
      <c r="B283" s="37">
        <v>21</v>
      </c>
      <c r="C283" s="37"/>
      <c r="D283" s="37">
        <f t="shared" si="41"/>
        <v>5</v>
      </c>
      <c r="E283" s="37">
        <v>5</v>
      </c>
      <c r="F283" s="37"/>
      <c r="G283" s="126"/>
      <c r="H283" s="423">
        <v>5</v>
      </c>
      <c r="I283" s="124"/>
    </row>
    <row r="284" spans="1:9" ht="18" customHeight="1">
      <c r="A284" s="422" t="s">
        <v>222</v>
      </c>
      <c r="B284" s="37">
        <v>3</v>
      </c>
      <c r="C284" s="37"/>
      <c r="D284" s="37">
        <f t="shared" si="41"/>
        <v>3</v>
      </c>
      <c r="E284" s="37">
        <v>3</v>
      </c>
      <c r="F284" s="37"/>
      <c r="G284" s="126"/>
      <c r="H284" s="423">
        <v>3</v>
      </c>
      <c r="I284" s="124"/>
    </row>
    <row r="285" spans="1:9" ht="18" customHeight="1">
      <c r="A285" s="422" t="s">
        <v>223</v>
      </c>
      <c r="B285" s="37"/>
      <c r="C285" s="37"/>
      <c r="D285" s="37"/>
      <c r="E285" s="37"/>
      <c r="F285" s="37"/>
      <c r="G285" s="126"/>
      <c r="H285" s="423"/>
      <c r="I285" s="124"/>
    </row>
    <row r="286" spans="1:9" ht="18" customHeight="1">
      <c r="A286" s="422" t="s">
        <v>224</v>
      </c>
      <c r="B286" s="37">
        <v>8</v>
      </c>
      <c r="C286" s="37"/>
      <c r="D286" s="37">
        <f>SUM(E286:F286)</f>
        <v>43</v>
      </c>
      <c r="E286" s="37">
        <v>43</v>
      </c>
      <c r="F286" s="37"/>
      <c r="G286" s="126"/>
      <c r="H286" s="429">
        <v>28</v>
      </c>
      <c r="I286" s="124"/>
    </row>
    <row r="287" spans="1:9" ht="18" customHeight="1">
      <c r="A287" s="422" t="s">
        <v>95</v>
      </c>
      <c r="B287" s="37"/>
      <c r="C287" s="37"/>
      <c r="D287" s="37"/>
      <c r="E287" s="37"/>
      <c r="F287" s="37"/>
      <c r="G287" s="126"/>
      <c r="H287" s="423"/>
      <c r="I287" s="124"/>
    </row>
    <row r="288" spans="1:9" ht="18" customHeight="1">
      <c r="A288" s="422" t="s">
        <v>62</v>
      </c>
      <c r="B288" s="37">
        <v>68</v>
      </c>
      <c r="C288" s="37"/>
      <c r="D288" s="37">
        <f>SUM(E288:F288)</f>
        <v>68</v>
      </c>
      <c r="E288" s="37">
        <v>68</v>
      </c>
      <c r="F288" s="37"/>
      <c r="G288" s="126"/>
      <c r="H288" s="423">
        <v>44</v>
      </c>
      <c r="I288" s="124"/>
    </row>
    <row r="289" spans="1:9" ht="18" customHeight="1">
      <c r="A289" s="422" t="s">
        <v>225</v>
      </c>
      <c r="B289" s="37"/>
      <c r="C289" s="37"/>
      <c r="D289" s="37"/>
      <c r="E289" s="37"/>
      <c r="F289" s="37"/>
      <c r="G289" s="126"/>
      <c r="H289" s="423">
        <v>21</v>
      </c>
      <c r="I289" s="124"/>
    </row>
    <row r="290" spans="1:9" s="231" customFormat="1" ht="18.75" customHeight="1">
      <c r="A290" s="420" t="s">
        <v>226</v>
      </c>
      <c r="B290" s="30"/>
      <c r="C290" s="30"/>
      <c r="D290" s="37"/>
      <c r="E290" s="30"/>
      <c r="F290" s="30"/>
      <c r="G290" s="124"/>
      <c r="H290" s="421"/>
      <c r="I290" s="124"/>
    </row>
    <row r="291" spans="1:9" s="231" customFormat="1" ht="18.75" customHeight="1">
      <c r="A291" s="420" t="s">
        <v>229</v>
      </c>
      <c r="B291" s="30"/>
      <c r="C291" s="30"/>
      <c r="D291" s="37"/>
      <c r="E291" s="30"/>
      <c r="F291" s="30"/>
      <c r="G291" s="30"/>
      <c r="H291" s="30">
        <f>SUM(H292:H299)</f>
        <v>245</v>
      </c>
      <c r="I291" s="124">
        <f>ROUND((D291-H291)/H291*100,2)</f>
        <v>-100</v>
      </c>
    </row>
    <row r="292" spans="1:9" ht="18.75" customHeight="1">
      <c r="A292" s="422" t="s">
        <v>53</v>
      </c>
      <c r="B292" s="37"/>
      <c r="C292" s="37"/>
      <c r="D292" s="37"/>
      <c r="E292" s="37"/>
      <c r="F292" s="37"/>
      <c r="G292" s="126"/>
      <c r="H292" s="423"/>
      <c r="I292" s="124"/>
    </row>
    <row r="293" spans="1:9" ht="18.75" customHeight="1">
      <c r="A293" s="422" t="s">
        <v>54</v>
      </c>
      <c r="B293" s="37"/>
      <c r="C293" s="37"/>
      <c r="D293" s="37"/>
      <c r="E293" s="37"/>
      <c r="F293" s="37"/>
      <c r="G293" s="126"/>
      <c r="H293" s="423">
        <v>7</v>
      </c>
      <c r="I293" s="124"/>
    </row>
    <row r="294" spans="1:9" ht="18.75" customHeight="1">
      <c r="A294" s="422" t="s">
        <v>230</v>
      </c>
      <c r="B294" s="37"/>
      <c r="C294" s="37"/>
      <c r="D294" s="37"/>
      <c r="E294" s="37"/>
      <c r="F294" s="37"/>
      <c r="G294" s="126"/>
      <c r="H294" s="423">
        <v>90</v>
      </c>
      <c r="I294" s="124"/>
    </row>
    <row r="295" spans="1:9" ht="18.75" customHeight="1">
      <c r="A295" s="422" t="s">
        <v>231</v>
      </c>
      <c r="B295" s="37"/>
      <c r="C295" s="37"/>
      <c r="D295" s="37"/>
      <c r="E295" s="37"/>
      <c r="F295" s="37"/>
      <c r="G295" s="126"/>
      <c r="H295" s="423"/>
      <c r="I295" s="124"/>
    </row>
    <row r="296" spans="1:9" ht="18.75" customHeight="1">
      <c r="A296" s="422" t="s">
        <v>232</v>
      </c>
      <c r="B296" s="37"/>
      <c r="C296" s="37"/>
      <c r="D296" s="37"/>
      <c r="E296" s="37"/>
      <c r="F296" s="37"/>
      <c r="G296" s="126"/>
      <c r="H296" s="423">
        <v>20</v>
      </c>
      <c r="I296" s="124"/>
    </row>
    <row r="297" spans="1:9" ht="18.75" customHeight="1">
      <c r="A297" s="422" t="s">
        <v>95</v>
      </c>
      <c r="B297" s="37"/>
      <c r="C297" s="37"/>
      <c r="D297" s="37"/>
      <c r="E297" s="37"/>
      <c r="F297" s="37"/>
      <c r="G297" s="126"/>
      <c r="H297" s="423"/>
      <c r="I297" s="124"/>
    </row>
    <row r="298" spans="1:9" ht="18.75" customHeight="1">
      <c r="A298" s="422" t="s">
        <v>62</v>
      </c>
      <c r="B298" s="37"/>
      <c r="C298" s="37"/>
      <c r="D298" s="37"/>
      <c r="E298" s="37"/>
      <c r="F298" s="37"/>
      <c r="G298" s="126"/>
      <c r="H298" s="423"/>
      <c r="I298" s="124"/>
    </row>
    <row r="299" spans="1:9" ht="18.75" customHeight="1">
      <c r="A299" s="422" t="s">
        <v>233</v>
      </c>
      <c r="B299" s="37"/>
      <c r="C299" s="425"/>
      <c r="D299" s="37"/>
      <c r="E299" s="37"/>
      <c r="F299" s="37"/>
      <c r="G299" s="126"/>
      <c r="H299" s="423">
        <v>128</v>
      </c>
      <c r="I299" s="124"/>
    </row>
    <row r="300" spans="1:9" s="231" customFormat="1" ht="18.75" customHeight="1">
      <c r="A300" s="420" t="s">
        <v>234</v>
      </c>
      <c r="B300" s="30">
        <f aca="true" t="shared" si="42" ref="B300:F300">SUM(B301:B306)</f>
        <v>122</v>
      </c>
      <c r="C300" s="30">
        <v>21</v>
      </c>
      <c r="D300" s="421">
        <f t="shared" si="42"/>
        <v>21</v>
      </c>
      <c r="E300" s="421">
        <f t="shared" si="42"/>
        <v>21</v>
      </c>
      <c r="F300" s="421">
        <f t="shared" si="42"/>
        <v>0</v>
      </c>
      <c r="G300" s="124">
        <f>D300/C300*100</f>
        <v>100</v>
      </c>
      <c r="H300" s="421">
        <f>SUM(H301:H306)</f>
        <v>145</v>
      </c>
      <c r="I300" s="124">
        <f>ROUND((D300-H300)/H300*100,2)</f>
        <v>-85.52</v>
      </c>
    </row>
    <row r="301" spans="1:9" ht="18.75" customHeight="1">
      <c r="A301" s="422" t="s">
        <v>53</v>
      </c>
      <c r="B301" s="37">
        <v>72</v>
      </c>
      <c r="C301" s="37"/>
      <c r="D301" s="37">
        <f>SUM(E301:F301)</f>
        <v>21</v>
      </c>
      <c r="E301" s="37">
        <v>21</v>
      </c>
      <c r="F301" s="37"/>
      <c r="G301" s="126"/>
      <c r="H301" s="423">
        <v>77</v>
      </c>
      <c r="I301" s="124"/>
    </row>
    <row r="302" spans="1:9" ht="18.75" customHeight="1">
      <c r="A302" s="422" t="s">
        <v>54</v>
      </c>
      <c r="B302" s="37">
        <v>45</v>
      </c>
      <c r="C302" s="37"/>
      <c r="D302" s="37"/>
      <c r="E302" s="37"/>
      <c r="F302" s="37"/>
      <c r="G302" s="126"/>
      <c r="H302" s="423">
        <v>68</v>
      </c>
      <c r="I302" s="124"/>
    </row>
    <row r="303" spans="1:9" ht="18.75" customHeight="1">
      <c r="A303" s="422" t="s">
        <v>235</v>
      </c>
      <c r="B303" s="37">
        <v>5</v>
      </c>
      <c r="C303" s="37"/>
      <c r="D303" s="37"/>
      <c r="E303" s="37"/>
      <c r="F303" s="37"/>
      <c r="G303" s="126"/>
      <c r="H303" s="423"/>
      <c r="I303" s="124"/>
    </row>
    <row r="304" spans="1:9" ht="18.75" customHeight="1">
      <c r="A304" s="422" t="s">
        <v>236</v>
      </c>
      <c r="B304" s="37"/>
      <c r="C304" s="37"/>
      <c r="D304" s="37"/>
      <c r="E304" s="37"/>
      <c r="F304" s="37"/>
      <c r="G304" s="126"/>
      <c r="H304" s="423"/>
      <c r="I304" s="124"/>
    </row>
    <row r="305" spans="1:9" ht="18.75" customHeight="1">
      <c r="A305" s="422" t="s">
        <v>62</v>
      </c>
      <c r="B305" s="37"/>
      <c r="C305" s="37"/>
      <c r="D305" s="37"/>
      <c r="E305" s="37"/>
      <c r="F305" s="37"/>
      <c r="G305" s="126"/>
      <c r="H305" s="423"/>
      <c r="I305" s="124"/>
    </row>
    <row r="306" spans="1:9" ht="18.75" customHeight="1">
      <c r="A306" s="422" t="s">
        <v>237</v>
      </c>
      <c r="B306" s="37"/>
      <c r="C306" s="37"/>
      <c r="D306" s="37"/>
      <c r="E306" s="37"/>
      <c r="F306" s="37"/>
      <c r="G306" s="126"/>
      <c r="H306" s="423"/>
      <c r="I306" s="124"/>
    </row>
    <row r="307" spans="1:9" s="231" customFormat="1" ht="18.75" customHeight="1">
      <c r="A307" s="420" t="s">
        <v>238</v>
      </c>
      <c r="B307" s="30"/>
      <c r="C307" s="30"/>
      <c r="D307" s="37"/>
      <c r="E307" s="30"/>
      <c r="F307" s="30"/>
      <c r="G307" s="124"/>
      <c r="H307" s="421">
        <v>0</v>
      </c>
      <c r="I307" s="124"/>
    </row>
    <row r="308" spans="1:9" s="231" customFormat="1" ht="18.75" customHeight="1">
      <c r="A308" s="420" t="s">
        <v>239</v>
      </c>
      <c r="B308" s="30"/>
      <c r="C308" s="30"/>
      <c r="D308" s="37"/>
      <c r="E308" s="30"/>
      <c r="F308" s="30"/>
      <c r="G308" s="124"/>
      <c r="H308" s="421">
        <v>0</v>
      </c>
      <c r="I308" s="124"/>
    </row>
    <row r="309" spans="1:9" s="231" customFormat="1" ht="18.75" customHeight="1">
      <c r="A309" s="420" t="s">
        <v>240</v>
      </c>
      <c r="B309" s="30"/>
      <c r="C309" s="30"/>
      <c r="D309" s="37"/>
      <c r="E309" s="30"/>
      <c r="F309" s="30"/>
      <c r="G309" s="124"/>
      <c r="H309" s="421">
        <v>3190</v>
      </c>
      <c r="I309" s="124">
        <f aca="true" t="shared" si="43" ref="I309:I311">ROUND((D309-H309)/H309*100,2)</f>
        <v>-100</v>
      </c>
    </row>
    <row r="310" spans="1:9" s="231" customFormat="1" ht="18.75" customHeight="1">
      <c r="A310" s="420" t="s">
        <v>241</v>
      </c>
      <c r="B310" s="30">
        <f aca="true" t="shared" si="44" ref="B310:F310">SUM(B311,B316,B323,B328,B333,B336,B337,B340,B346,B353)</f>
        <v>30860</v>
      </c>
      <c r="C310" s="30">
        <f t="shared" si="44"/>
        <v>34709</v>
      </c>
      <c r="D310" s="30">
        <f t="shared" si="44"/>
        <v>34709</v>
      </c>
      <c r="E310" s="30">
        <f t="shared" si="44"/>
        <v>31416</v>
      </c>
      <c r="F310" s="30">
        <f t="shared" si="44"/>
        <v>3293</v>
      </c>
      <c r="G310" s="124">
        <f>D310/C310*100</f>
        <v>100</v>
      </c>
      <c r="H310" s="421">
        <f>SUM(H311,H316,H323,H328,H333,H336,H337,H340,H346,H353)</f>
        <v>32283</v>
      </c>
      <c r="I310" s="124">
        <f t="shared" si="43"/>
        <v>7.51</v>
      </c>
    </row>
    <row r="311" spans="1:9" s="231" customFormat="1" ht="18.75" customHeight="1">
      <c r="A311" s="420" t="s">
        <v>242</v>
      </c>
      <c r="B311" s="30">
        <f>SUM(B312:B315)</f>
        <v>1765</v>
      </c>
      <c r="C311" s="30">
        <v>2083</v>
      </c>
      <c r="D311" s="30">
        <f aca="true" t="shared" si="45" ref="D311:H311">SUM(D312:D315)</f>
        <v>2083</v>
      </c>
      <c r="E311" s="30">
        <f t="shared" si="45"/>
        <v>2083</v>
      </c>
      <c r="F311" s="30"/>
      <c r="G311" s="124">
        <f>D311/C311*100</f>
        <v>100</v>
      </c>
      <c r="H311" s="30">
        <f t="shared" si="45"/>
        <v>1636</v>
      </c>
      <c r="I311" s="124">
        <f t="shared" si="43"/>
        <v>27.32</v>
      </c>
    </row>
    <row r="312" spans="1:9" ht="18.75" customHeight="1">
      <c r="A312" s="422" t="s">
        <v>53</v>
      </c>
      <c r="B312" s="37">
        <v>350</v>
      </c>
      <c r="C312" s="37"/>
      <c r="D312" s="37">
        <f aca="true" t="shared" si="46" ref="D312:D315">SUM(E312:F312)</f>
        <v>438</v>
      </c>
      <c r="E312" s="37">
        <v>438</v>
      </c>
      <c r="F312" s="37"/>
      <c r="G312" s="126"/>
      <c r="H312" s="423">
        <v>308</v>
      </c>
      <c r="I312" s="124"/>
    </row>
    <row r="313" spans="1:9" ht="18.75" customHeight="1">
      <c r="A313" s="422" t="s">
        <v>54</v>
      </c>
      <c r="B313" s="37">
        <v>322</v>
      </c>
      <c r="C313" s="37"/>
      <c r="D313" s="37">
        <f t="shared" si="46"/>
        <v>411</v>
      </c>
      <c r="E313" s="37">
        <v>411</v>
      </c>
      <c r="F313" s="37"/>
      <c r="G313" s="126"/>
      <c r="H313" s="423">
        <v>129</v>
      </c>
      <c r="I313" s="124"/>
    </row>
    <row r="314" spans="1:9" ht="18.75" customHeight="1">
      <c r="A314" s="422" t="s">
        <v>55</v>
      </c>
      <c r="B314" s="37"/>
      <c r="C314" s="37"/>
      <c r="D314" s="37"/>
      <c r="E314" s="37"/>
      <c r="F314" s="37"/>
      <c r="G314" s="126"/>
      <c r="H314" s="423"/>
      <c r="I314" s="124"/>
    </row>
    <row r="315" spans="1:9" ht="18.75" customHeight="1">
      <c r="A315" s="422" t="s">
        <v>243</v>
      </c>
      <c r="B315" s="37">
        <v>1093</v>
      </c>
      <c r="C315" s="37"/>
      <c r="D315" s="37">
        <f t="shared" si="46"/>
        <v>1234</v>
      </c>
      <c r="E315" s="37">
        <v>1234</v>
      </c>
      <c r="F315" s="37"/>
      <c r="G315" s="126"/>
      <c r="H315" s="37">
        <v>1199</v>
      </c>
      <c r="I315" s="124"/>
    </row>
    <row r="316" spans="1:9" s="231" customFormat="1" ht="18.75" customHeight="1">
      <c r="A316" s="420" t="s">
        <v>244</v>
      </c>
      <c r="B316" s="30">
        <f aca="true" t="shared" si="47" ref="B316:F316">SUM(B317:B322)</f>
        <v>25273</v>
      </c>
      <c r="C316" s="30">
        <v>28727</v>
      </c>
      <c r="D316" s="30">
        <f t="shared" si="47"/>
        <v>28727</v>
      </c>
      <c r="E316" s="30">
        <f t="shared" si="47"/>
        <v>25466</v>
      </c>
      <c r="F316" s="30">
        <f t="shared" si="47"/>
        <v>3261</v>
      </c>
      <c r="G316" s="124">
        <f>D316/C316*100</f>
        <v>100</v>
      </c>
      <c r="H316" s="30">
        <f>SUM(H317:H322)</f>
        <v>24487</v>
      </c>
      <c r="I316" s="124">
        <f>ROUND((D316-H316)/H316*100,2)</f>
        <v>17.32</v>
      </c>
    </row>
    <row r="317" spans="1:9" ht="18.75" customHeight="1">
      <c r="A317" s="422" t="s">
        <v>245</v>
      </c>
      <c r="B317" s="37">
        <v>761</v>
      </c>
      <c r="C317" s="37"/>
      <c r="D317" s="37">
        <f aca="true" t="shared" si="48" ref="D317:D322">SUM(E317:F317)</f>
        <v>380</v>
      </c>
      <c r="E317" s="37">
        <v>202</v>
      </c>
      <c r="F317" s="37">
        <v>178</v>
      </c>
      <c r="G317" s="126"/>
      <c r="H317" s="423">
        <v>768</v>
      </c>
      <c r="I317" s="124"/>
    </row>
    <row r="318" spans="1:9" ht="18.75" customHeight="1">
      <c r="A318" s="422" t="s">
        <v>246</v>
      </c>
      <c r="B318" s="37">
        <v>3895</v>
      </c>
      <c r="C318" s="37"/>
      <c r="D318" s="37">
        <f t="shared" si="48"/>
        <v>5261</v>
      </c>
      <c r="E318" s="37">
        <v>2503</v>
      </c>
      <c r="F318" s="37">
        <v>2758</v>
      </c>
      <c r="G318" s="126"/>
      <c r="H318" s="37">
        <v>3442</v>
      </c>
      <c r="I318" s="124"/>
    </row>
    <row r="319" spans="1:9" ht="18.75" customHeight="1">
      <c r="A319" s="422" t="s">
        <v>247</v>
      </c>
      <c r="B319" s="37">
        <v>1457</v>
      </c>
      <c r="C319" s="37"/>
      <c r="D319" s="37">
        <f t="shared" si="48"/>
        <v>4027</v>
      </c>
      <c r="E319" s="37">
        <v>3965</v>
      </c>
      <c r="F319" s="37">
        <v>62</v>
      </c>
      <c r="G319" s="126"/>
      <c r="H319" s="37">
        <v>2607</v>
      </c>
      <c r="I319" s="124"/>
    </row>
    <row r="320" spans="1:9" ht="18.75" customHeight="1">
      <c r="A320" s="422" t="s">
        <v>248</v>
      </c>
      <c r="B320" s="37">
        <v>14849</v>
      </c>
      <c r="C320" s="37"/>
      <c r="D320" s="37">
        <f t="shared" si="48"/>
        <v>18364</v>
      </c>
      <c r="E320" s="37">
        <v>18364</v>
      </c>
      <c r="F320" s="37"/>
      <c r="G320" s="126"/>
      <c r="H320" s="37">
        <v>14783</v>
      </c>
      <c r="I320" s="124"/>
    </row>
    <row r="321" spans="1:9" ht="18.75" customHeight="1">
      <c r="A321" s="422" t="s">
        <v>249</v>
      </c>
      <c r="B321" s="37">
        <v>270</v>
      </c>
      <c r="C321" s="37"/>
      <c r="D321" s="37">
        <f t="shared" si="48"/>
        <v>37</v>
      </c>
      <c r="E321" s="37">
        <v>20</v>
      </c>
      <c r="F321" s="37">
        <v>17</v>
      </c>
      <c r="G321" s="126"/>
      <c r="H321" s="37"/>
      <c r="I321" s="124"/>
    </row>
    <row r="322" spans="1:9" ht="18.75" customHeight="1">
      <c r="A322" s="422" t="s">
        <v>250</v>
      </c>
      <c r="B322" s="37">
        <v>4041</v>
      </c>
      <c r="C322" s="37"/>
      <c r="D322" s="37">
        <f t="shared" si="48"/>
        <v>658</v>
      </c>
      <c r="E322" s="37">
        <v>412</v>
      </c>
      <c r="F322" s="37">
        <v>246</v>
      </c>
      <c r="G322" s="126"/>
      <c r="H322" s="37">
        <v>2887</v>
      </c>
      <c r="I322" s="124"/>
    </row>
    <row r="323" spans="1:9" s="231" customFormat="1" ht="18.75" customHeight="1">
      <c r="A323" s="420" t="s">
        <v>251</v>
      </c>
      <c r="B323" s="30">
        <f aca="true" t="shared" si="49" ref="B323:F323">SUM(B324:B327)</f>
        <v>709</v>
      </c>
      <c r="C323" s="30">
        <v>717</v>
      </c>
      <c r="D323" s="30">
        <f t="shared" si="49"/>
        <v>717</v>
      </c>
      <c r="E323" s="30">
        <f t="shared" si="49"/>
        <v>713</v>
      </c>
      <c r="F323" s="30">
        <f t="shared" si="49"/>
        <v>4</v>
      </c>
      <c r="G323" s="124">
        <f>D323/C323*100</f>
        <v>100</v>
      </c>
      <c r="H323" s="30">
        <f>SUM(H324:H327)</f>
        <v>1896</v>
      </c>
      <c r="I323" s="124">
        <f>ROUND((D323-H323)/H323*100,2)</f>
        <v>-62.18</v>
      </c>
    </row>
    <row r="324" spans="1:9" ht="18.75" customHeight="1">
      <c r="A324" s="422" t="s">
        <v>252</v>
      </c>
      <c r="B324" s="37">
        <v>709</v>
      </c>
      <c r="C324" s="37"/>
      <c r="D324" s="37">
        <f aca="true" t="shared" si="50" ref="D324:D327">SUM(E324:F324)</f>
        <v>681</v>
      </c>
      <c r="E324" s="37">
        <v>681</v>
      </c>
      <c r="F324" s="37"/>
      <c r="G324" s="126"/>
      <c r="H324" s="37">
        <v>1745</v>
      </c>
      <c r="I324" s="124"/>
    </row>
    <row r="325" spans="1:9" ht="18.75" customHeight="1">
      <c r="A325" s="422" t="s">
        <v>253</v>
      </c>
      <c r="B325" s="37"/>
      <c r="C325" s="37"/>
      <c r="D325" s="37"/>
      <c r="E325" s="37"/>
      <c r="F325" s="37"/>
      <c r="G325" s="126"/>
      <c r="H325" s="423"/>
      <c r="I325" s="124"/>
    </row>
    <row r="326" spans="1:9" ht="18.75" customHeight="1">
      <c r="A326" s="422" t="s">
        <v>254</v>
      </c>
      <c r="B326" s="37"/>
      <c r="C326" s="37"/>
      <c r="D326" s="37">
        <f t="shared" si="50"/>
        <v>4</v>
      </c>
      <c r="E326" s="37"/>
      <c r="F326" s="37">
        <v>4</v>
      </c>
      <c r="G326" s="126"/>
      <c r="H326" s="423"/>
      <c r="I326" s="124"/>
    </row>
    <row r="327" spans="1:9" ht="18.75" customHeight="1">
      <c r="A327" s="422" t="s">
        <v>255</v>
      </c>
      <c r="B327" s="37"/>
      <c r="C327" s="37"/>
      <c r="D327" s="37">
        <f t="shared" si="50"/>
        <v>32</v>
      </c>
      <c r="E327" s="37">
        <v>32</v>
      </c>
      <c r="F327" s="37"/>
      <c r="G327" s="126"/>
      <c r="H327" s="423">
        <v>151</v>
      </c>
      <c r="I327" s="124"/>
    </row>
    <row r="328" spans="1:9" s="231" customFormat="1" ht="18.75" customHeight="1">
      <c r="A328" s="420" t="s">
        <v>256</v>
      </c>
      <c r="B328" s="30"/>
      <c r="C328" s="30"/>
      <c r="D328" s="37"/>
      <c r="E328" s="30"/>
      <c r="F328" s="30"/>
      <c r="G328" s="124"/>
      <c r="H328" s="421"/>
      <c r="I328" s="124"/>
    </row>
    <row r="329" spans="1:9" s="231" customFormat="1" ht="18.75" customHeight="1">
      <c r="A329" s="422" t="s">
        <v>257</v>
      </c>
      <c r="B329" s="37"/>
      <c r="C329" s="30"/>
      <c r="D329" s="37"/>
      <c r="E329" s="30"/>
      <c r="F329" s="30"/>
      <c r="G329" s="124"/>
      <c r="H329" s="421"/>
      <c r="I329" s="124"/>
    </row>
    <row r="330" spans="1:9" s="231" customFormat="1" ht="18.75" customHeight="1">
      <c r="A330" s="422" t="s">
        <v>258</v>
      </c>
      <c r="B330" s="37"/>
      <c r="C330" s="30"/>
      <c r="D330" s="37"/>
      <c r="E330" s="30"/>
      <c r="F330" s="30"/>
      <c r="G330" s="124"/>
      <c r="H330" s="421"/>
      <c r="I330" s="124"/>
    </row>
    <row r="331" spans="1:9" ht="18.75" customHeight="1">
      <c r="A331" s="422" t="s">
        <v>259</v>
      </c>
      <c r="B331" s="37"/>
      <c r="C331" s="37"/>
      <c r="D331" s="37"/>
      <c r="E331" s="37"/>
      <c r="F331" s="37"/>
      <c r="G331" s="126"/>
      <c r="H331" s="423"/>
      <c r="I331" s="124"/>
    </row>
    <row r="332" spans="1:9" ht="18.75" customHeight="1">
      <c r="A332" s="422" t="s">
        <v>260</v>
      </c>
      <c r="B332" s="37"/>
      <c r="C332" s="37"/>
      <c r="D332" s="37"/>
      <c r="E332" s="37"/>
      <c r="F332" s="37"/>
      <c r="G332" s="126"/>
      <c r="H332" s="423"/>
      <c r="I332" s="124"/>
    </row>
    <row r="333" spans="1:9" s="231" customFormat="1" ht="18.75" customHeight="1">
      <c r="A333" s="420" t="s">
        <v>261</v>
      </c>
      <c r="B333" s="30">
        <f aca="true" t="shared" si="51" ref="B333:F333">SUM(B334:B334)</f>
        <v>328</v>
      </c>
      <c r="C333" s="30">
        <v>425</v>
      </c>
      <c r="D333" s="421">
        <f t="shared" si="51"/>
        <v>425</v>
      </c>
      <c r="E333" s="421">
        <f t="shared" si="51"/>
        <v>425</v>
      </c>
      <c r="F333" s="421">
        <f t="shared" si="51"/>
        <v>0</v>
      </c>
      <c r="G333" s="124">
        <f>D333/C333*100</f>
        <v>100</v>
      </c>
      <c r="H333" s="421">
        <f>SUM(H334:H334)</f>
        <v>405</v>
      </c>
      <c r="I333" s="124">
        <f>ROUND((D333-H333)/H333*100,2)</f>
        <v>4.94</v>
      </c>
    </row>
    <row r="334" spans="1:9" ht="18.75" customHeight="1">
      <c r="A334" s="422" t="s">
        <v>262</v>
      </c>
      <c r="B334" s="37">
        <v>328</v>
      </c>
      <c r="C334" s="37"/>
      <c r="D334" s="37">
        <f>SUM(E334:F334)</f>
        <v>425</v>
      </c>
      <c r="E334" s="37">
        <v>425</v>
      </c>
      <c r="F334" s="37"/>
      <c r="G334" s="126"/>
      <c r="H334" s="423">
        <v>405</v>
      </c>
      <c r="I334" s="124"/>
    </row>
    <row r="335" spans="1:9" ht="18.75" customHeight="1">
      <c r="A335" s="422" t="s">
        <v>263</v>
      </c>
      <c r="B335" s="37"/>
      <c r="C335" s="37"/>
      <c r="D335" s="37"/>
      <c r="E335" s="37"/>
      <c r="F335" s="37"/>
      <c r="G335" s="126"/>
      <c r="H335" s="423"/>
      <c r="I335" s="124"/>
    </row>
    <row r="336" spans="1:9" s="231" customFormat="1" ht="18.75" customHeight="1">
      <c r="A336" s="420" t="s">
        <v>264</v>
      </c>
      <c r="B336" s="30"/>
      <c r="C336" s="30"/>
      <c r="D336" s="37"/>
      <c r="E336" s="30"/>
      <c r="F336" s="30"/>
      <c r="G336" s="124"/>
      <c r="H336" s="421">
        <v>0</v>
      </c>
      <c r="I336" s="124"/>
    </row>
    <row r="337" spans="1:9" s="231" customFormat="1" ht="18.75" customHeight="1">
      <c r="A337" s="420" t="s">
        <v>265</v>
      </c>
      <c r="B337" s="30"/>
      <c r="C337" s="30"/>
      <c r="D337" s="37"/>
      <c r="E337" s="30"/>
      <c r="F337" s="30"/>
      <c r="G337" s="124"/>
      <c r="H337" s="421"/>
      <c r="I337" s="124"/>
    </row>
    <row r="338" spans="1:9" ht="18.75" customHeight="1">
      <c r="A338" s="422" t="s">
        <v>266</v>
      </c>
      <c r="B338" s="37"/>
      <c r="C338" s="37"/>
      <c r="D338" s="37"/>
      <c r="E338" s="37"/>
      <c r="F338" s="37"/>
      <c r="G338" s="126"/>
      <c r="H338" s="423"/>
      <c r="I338" s="124"/>
    </row>
    <row r="339" spans="1:9" ht="18.75" customHeight="1">
      <c r="A339" s="422" t="s">
        <v>267</v>
      </c>
      <c r="B339" s="37"/>
      <c r="C339" s="37"/>
      <c r="D339" s="37"/>
      <c r="E339" s="37"/>
      <c r="F339" s="37"/>
      <c r="G339" s="126"/>
      <c r="H339" s="423"/>
      <c r="I339" s="124"/>
    </row>
    <row r="340" spans="1:9" s="231" customFormat="1" ht="18.75" customHeight="1">
      <c r="A340" s="420" t="s">
        <v>268</v>
      </c>
      <c r="B340" s="30">
        <f>SUM(B341:B345)</f>
        <v>1685</v>
      </c>
      <c r="C340" s="30">
        <v>1788</v>
      </c>
      <c r="D340" s="30">
        <f aca="true" t="shared" si="52" ref="D340:H340">SUM(D341:D345)</f>
        <v>1788</v>
      </c>
      <c r="E340" s="30">
        <f t="shared" si="52"/>
        <v>1788</v>
      </c>
      <c r="F340" s="37"/>
      <c r="G340" s="124">
        <f>D340/C340*100</f>
        <v>100</v>
      </c>
      <c r="H340" s="421">
        <f t="shared" si="52"/>
        <v>1611</v>
      </c>
      <c r="I340" s="124">
        <f>ROUND((D340-H340)/H340*100,2)</f>
        <v>10.99</v>
      </c>
    </row>
    <row r="341" spans="1:9" ht="18.75" customHeight="1">
      <c r="A341" s="422" t="s">
        <v>269</v>
      </c>
      <c r="B341" s="37">
        <v>11</v>
      </c>
      <c r="C341" s="37"/>
      <c r="D341" s="37">
        <f aca="true" t="shared" si="53" ref="D341:D343">SUM(E341:F341)</f>
        <v>11</v>
      </c>
      <c r="E341" s="37">
        <v>11</v>
      </c>
      <c r="F341" s="37"/>
      <c r="G341" s="126"/>
      <c r="H341" s="423">
        <v>10</v>
      </c>
      <c r="I341" s="124"/>
    </row>
    <row r="342" spans="1:9" ht="18.75" customHeight="1">
      <c r="A342" s="422" t="s">
        <v>270</v>
      </c>
      <c r="B342" s="37">
        <v>797</v>
      </c>
      <c r="C342" s="37"/>
      <c r="D342" s="37">
        <f t="shared" si="53"/>
        <v>1266</v>
      </c>
      <c r="E342" s="37">
        <v>1266</v>
      </c>
      <c r="F342" s="37"/>
      <c r="G342" s="126"/>
      <c r="H342" s="37">
        <v>1187</v>
      </c>
      <c r="I342" s="124"/>
    </row>
    <row r="343" spans="1:9" ht="18.75" customHeight="1">
      <c r="A343" s="422" t="s">
        <v>271</v>
      </c>
      <c r="B343" s="37">
        <v>872</v>
      </c>
      <c r="C343" s="37"/>
      <c r="D343" s="37">
        <f t="shared" si="53"/>
        <v>506</v>
      </c>
      <c r="E343" s="37">
        <v>506</v>
      </c>
      <c r="F343" s="37"/>
      <c r="G343" s="126"/>
      <c r="H343" s="423">
        <v>414</v>
      </c>
      <c r="I343" s="124"/>
    </row>
    <row r="344" spans="1:9" ht="18.75" customHeight="1">
      <c r="A344" s="422" t="s">
        <v>272</v>
      </c>
      <c r="B344" s="37"/>
      <c r="C344" s="37"/>
      <c r="D344" s="37"/>
      <c r="E344" s="37"/>
      <c r="F344" s="37"/>
      <c r="G344" s="126"/>
      <c r="H344" s="423"/>
      <c r="I344" s="124"/>
    </row>
    <row r="345" spans="1:9" ht="18.75" customHeight="1">
      <c r="A345" s="422" t="s">
        <v>273</v>
      </c>
      <c r="B345" s="37">
        <v>5</v>
      </c>
      <c r="C345" s="37"/>
      <c r="D345" s="37">
        <f>SUM(E345:F345)</f>
        <v>5</v>
      </c>
      <c r="E345" s="37">
        <v>5</v>
      </c>
      <c r="F345" s="37"/>
      <c r="G345" s="126"/>
      <c r="H345" s="423"/>
      <c r="I345" s="124"/>
    </row>
    <row r="346" spans="1:9" s="231" customFormat="1" ht="18.75" customHeight="1">
      <c r="A346" s="420" t="s">
        <v>274</v>
      </c>
      <c r="B346" s="30">
        <f aca="true" t="shared" si="54" ref="B346:F346">SUM(B347:B352)</f>
        <v>1000</v>
      </c>
      <c r="C346" s="30">
        <v>857</v>
      </c>
      <c r="D346" s="421">
        <f t="shared" si="54"/>
        <v>857</v>
      </c>
      <c r="E346" s="421">
        <f t="shared" si="54"/>
        <v>829</v>
      </c>
      <c r="F346" s="421">
        <f t="shared" si="54"/>
        <v>28</v>
      </c>
      <c r="G346" s="124">
        <f>D346/C346*100</f>
        <v>100</v>
      </c>
      <c r="H346" s="421">
        <f>SUM(H347:H352)</f>
        <v>1087</v>
      </c>
      <c r="I346" s="124">
        <f>ROUND((D346-H346)/H346*100,2)</f>
        <v>-21.16</v>
      </c>
    </row>
    <row r="347" spans="1:9" ht="18.75" customHeight="1">
      <c r="A347" s="422" t="s">
        <v>275</v>
      </c>
      <c r="B347" s="37"/>
      <c r="C347" s="37"/>
      <c r="D347" s="37">
        <f>SUM(E347:F347)</f>
        <v>19</v>
      </c>
      <c r="E347" s="37">
        <v>19</v>
      </c>
      <c r="F347" s="37"/>
      <c r="G347" s="126"/>
      <c r="H347" s="423"/>
      <c r="I347" s="124"/>
    </row>
    <row r="348" spans="1:9" ht="18.75" customHeight="1">
      <c r="A348" s="422" t="s">
        <v>276</v>
      </c>
      <c r="B348" s="37"/>
      <c r="C348" s="37"/>
      <c r="D348" s="37"/>
      <c r="E348" s="37"/>
      <c r="F348" s="37"/>
      <c r="G348" s="126"/>
      <c r="H348" s="423"/>
      <c r="I348" s="124"/>
    </row>
    <row r="349" spans="1:9" ht="18.75" customHeight="1">
      <c r="A349" s="422" t="s">
        <v>277</v>
      </c>
      <c r="B349" s="37"/>
      <c r="C349" s="37"/>
      <c r="D349" s="37"/>
      <c r="E349" s="37"/>
      <c r="F349" s="37"/>
      <c r="G349" s="126"/>
      <c r="H349" s="423"/>
      <c r="I349" s="124"/>
    </row>
    <row r="350" spans="1:9" ht="18.75" customHeight="1">
      <c r="A350" s="422" t="s">
        <v>278</v>
      </c>
      <c r="B350" s="37"/>
      <c r="C350" s="37"/>
      <c r="D350" s="37"/>
      <c r="E350" s="37"/>
      <c r="F350" s="37"/>
      <c r="G350" s="126"/>
      <c r="H350" s="423">
        <v>256</v>
      </c>
      <c r="I350" s="124"/>
    </row>
    <row r="351" spans="1:9" ht="18.75" customHeight="1">
      <c r="A351" s="422" t="s">
        <v>279</v>
      </c>
      <c r="B351" s="37"/>
      <c r="C351" s="37"/>
      <c r="D351" s="37"/>
      <c r="E351" s="37"/>
      <c r="F351" s="37"/>
      <c r="G351" s="126"/>
      <c r="H351" s="423"/>
      <c r="I351" s="124"/>
    </row>
    <row r="352" spans="1:9" ht="18.75" customHeight="1">
      <c r="A352" s="422" t="s">
        <v>280</v>
      </c>
      <c r="B352" s="37">
        <v>1000</v>
      </c>
      <c r="C352" s="37"/>
      <c r="D352" s="37">
        <f aca="true" t="shared" si="55" ref="D352:D358">SUM(E352:F352)</f>
        <v>838</v>
      </c>
      <c r="E352" s="37">
        <v>810</v>
      </c>
      <c r="F352" s="37">
        <v>28</v>
      </c>
      <c r="G352" s="126"/>
      <c r="H352" s="423">
        <v>831</v>
      </c>
      <c r="I352" s="124"/>
    </row>
    <row r="353" spans="1:9" s="231" customFormat="1" ht="18.75" customHeight="1">
      <c r="A353" s="420" t="s">
        <v>281</v>
      </c>
      <c r="B353" s="30">
        <v>100</v>
      </c>
      <c r="C353" s="30">
        <v>112</v>
      </c>
      <c r="D353" s="37">
        <f t="shared" si="55"/>
        <v>112</v>
      </c>
      <c r="E353" s="30">
        <v>112</v>
      </c>
      <c r="F353" s="30"/>
      <c r="G353" s="124">
        <f aca="true" t="shared" si="56" ref="G353:G355">D353/C353*100</f>
        <v>100</v>
      </c>
      <c r="H353" s="30">
        <v>1161</v>
      </c>
      <c r="I353" s="124">
        <f aca="true" t="shared" si="57" ref="I353:I355">ROUND((D353-H353)/H353*100,2)</f>
        <v>-90.35</v>
      </c>
    </row>
    <row r="354" spans="1:9" s="156" customFormat="1" ht="18.75" customHeight="1">
      <c r="A354" s="420" t="s">
        <v>282</v>
      </c>
      <c r="B354" s="30">
        <f aca="true" t="shared" si="58" ref="B354:F354">SUM(B355,B359,B361,B363,B368,B373,B377,B384,B386,B387)</f>
        <v>665</v>
      </c>
      <c r="C354" s="30">
        <f t="shared" si="58"/>
        <v>2267</v>
      </c>
      <c r="D354" s="30">
        <f t="shared" si="58"/>
        <v>2267</v>
      </c>
      <c r="E354" s="30">
        <f t="shared" si="58"/>
        <v>1943</v>
      </c>
      <c r="F354" s="30">
        <f t="shared" si="58"/>
        <v>324</v>
      </c>
      <c r="G354" s="124">
        <f t="shared" si="56"/>
        <v>100</v>
      </c>
      <c r="H354" s="30">
        <f>SUM(H355,H359,H361,H363,H368,H373,H377,H384,H386,H387)</f>
        <v>1190</v>
      </c>
      <c r="I354" s="124">
        <f t="shared" si="57"/>
        <v>90.5</v>
      </c>
    </row>
    <row r="355" spans="1:9" s="231" customFormat="1" ht="18.75" customHeight="1">
      <c r="A355" s="420" t="s">
        <v>283</v>
      </c>
      <c r="B355" s="30">
        <f aca="true" t="shared" si="59" ref="B355:F355">SUM(B356:B358)</f>
        <v>426</v>
      </c>
      <c r="C355" s="30">
        <v>563</v>
      </c>
      <c r="D355" s="421">
        <f t="shared" si="59"/>
        <v>563</v>
      </c>
      <c r="E355" s="421">
        <f t="shared" si="59"/>
        <v>563</v>
      </c>
      <c r="F355" s="421">
        <f t="shared" si="59"/>
        <v>0</v>
      </c>
      <c r="G355" s="124">
        <f t="shared" si="56"/>
        <v>100</v>
      </c>
      <c r="H355" s="421">
        <f>SUM(H356:H358)</f>
        <v>425</v>
      </c>
      <c r="I355" s="124">
        <f t="shared" si="57"/>
        <v>32.47</v>
      </c>
    </row>
    <row r="356" spans="1:9" ht="18.75" customHeight="1">
      <c r="A356" s="422" t="s">
        <v>53</v>
      </c>
      <c r="B356" s="37">
        <v>307</v>
      </c>
      <c r="C356" s="37"/>
      <c r="D356" s="37">
        <f t="shared" si="55"/>
        <v>351</v>
      </c>
      <c r="E356" s="37">
        <v>351</v>
      </c>
      <c r="F356" s="37"/>
      <c r="G356" s="126"/>
      <c r="H356" s="423">
        <v>262</v>
      </c>
      <c r="I356" s="124"/>
    </row>
    <row r="357" spans="1:9" ht="18.75" customHeight="1">
      <c r="A357" s="422" t="s">
        <v>54</v>
      </c>
      <c r="B357" s="37">
        <v>92</v>
      </c>
      <c r="C357" s="37"/>
      <c r="D357" s="37">
        <f t="shared" si="55"/>
        <v>85</v>
      </c>
      <c r="E357" s="37">
        <v>85</v>
      </c>
      <c r="F357" s="37"/>
      <c r="G357" s="126"/>
      <c r="H357" s="423">
        <v>79</v>
      </c>
      <c r="I357" s="124"/>
    </row>
    <row r="358" spans="1:9" ht="18.75" customHeight="1">
      <c r="A358" s="422" t="s">
        <v>284</v>
      </c>
      <c r="B358" s="37">
        <v>27</v>
      </c>
      <c r="C358" s="37"/>
      <c r="D358" s="37">
        <f t="shared" si="55"/>
        <v>127</v>
      </c>
      <c r="E358" s="37">
        <v>127</v>
      </c>
      <c r="F358" s="37"/>
      <c r="G358" s="126"/>
      <c r="H358" s="423">
        <v>84</v>
      </c>
      <c r="I358" s="124"/>
    </row>
    <row r="359" spans="1:9" s="231" customFormat="1" ht="18.75" customHeight="1">
      <c r="A359" s="420" t="s">
        <v>285</v>
      </c>
      <c r="B359" s="30"/>
      <c r="C359" s="30"/>
      <c r="D359" s="37"/>
      <c r="E359" s="30"/>
      <c r="F359" s="30"/>
      <c r="G359" s="124"/>
      <c r="H359" s="421">
        <v>0</v>
      </c>
      <c r="I359" s="124"/>
    </row>
    <row r="360" spans="1:9" s="231" customFormat="1" ht="18.75" customHeight="1">
      <c r="A360" s="422" t="s">
        <v>286</v>
      </c>
      <c r="B360" s="30"/>
      <c r="C360" s="30"/>
      <c r="D360" s="37"/>
      <c r="E360" s="30"/>
      <c r="F360" s="30"/>
      <c r="G360" s="124"/>
      <c r="H360" s="421"/>
      <c r="I360" s="124"/>
    </row>
    <row r="361" spans="1:9" s="231" customFormat="1" ht="18.75" customHeight="1">
      <c r="A361" s="420" t="s">
        <v>287</v>
      </c>
      <c r="B361" s="30"/>
      <c r="C361" s="30"/>
      <c r="D361" s="37"/>
      <c r="E361" s="30"/>
      <c r="F361" s="30"/>
      <c r="G361" s="124"/>
      <c r="H361" s="421">
        <f>SUM(H362:H362)</f>
        <v>0</v>
      </c>
      <c r="I361" s="124"/>
    </row>
    <row r="362" spans="1:9" ht="18.75" customHeight="1">
      <c r="A362" s="422" t="s">
        <v>286</v>
      </c>
      <c r="B362" s="37"/>
      <c r="C362" s="37"/>
      <c r="D362" s="37"/>
      <c r="E362" s="37"/>
      <c r="F362" s="37"/>
      <c r="G362" s="126"/>
      <c r="H362" s="423"/>
      <c r="I362" s="124"/>
    </row>
    <row r="363" spans="1:9" s="231" customFormat="1" ht="18.75" customHeight="1">
      <c r="A363" s="420" t="s">
        <v>288</v>
      </c>
      <c r="B363" s="30"/>
      <c r="C363" s="30">
        <v>456</v>
      </c>
      <c r="D363" s="421">
        <f aca="true" t="shared" si="60" ref="D363:F363">SUM(D364:D367)</f>
        <v>456</v>
      </c>
      <c r="E363" s="421">
        <f t="shared" si="60"/>
        <v>232</v>
      </c>
      <c r="F363" s="421">
        <f t="shared" si="60"/>
        <v>224</v>
      </c>
      <c r="G363" s="124">
        <f>D363/C363*100</f>
        <v>100</v>
      </c>
      <c r="H363" s="421">
        <f>SUM(H364:H367)</f>
        <v>123</v>
      </c>
      <c r="I363" s="124">
        <f>ROUND((D363-H363)/H363*100,2)</f>
        <v>270.73</v>
      </c>
    </row>
    <row r="364" spans="1:9" ht="18.75" customHeight="1">
      <c r="A364" s="422" t="s">
        <v>289</v>
      </c>
      <c r="B364" s="37"/>
      <c r="C364" s="37"/>
      <c r="D364" s="37">
        <f>SUM(E364:F364)</f>
        <v>456</v>
      </c>
      <c r="E364" s="37">
        <v>232</v>
      </c>
      <c r="F364" s="37">
        <v>224</v>
      </c>
      <c r="G364" s="126"/>
      <c r="H364" s="423">
        <v>123</v>
      </c>
      <c r="I364" s="124"/>
    </row>
    <row r="365" spans="1:9" ht="18.75" customHeight="1">
      <c r="A365" s="422" t="s">
        <v>290</v>
      </c>
      <c r="B365" s="37"/>
      <c r="C365" s="37"/>
      <c r="D365" s="37"/>
      <c r="E365" s="37"/>
      <c r="F365" s="37"/>
      <c r="G365" s="126"/>
      <c r="H365" s="423"/>
      <c r="I365" s="124"/>
    </row>
    <row r="366" spans="1:9" ht="18.75" customHeight="1">
      <c r="A366" s="422" t="s">
        <v>291</v>
      </c>
      <c r="B366" s="37"/>
      <c r="C366" s="37"/>
      <c r="D366" s="37"/>
      <c r="E366" s="37"/>
      <c r="F366" s="37"/>
      <c r="G366" s="126"/>
      <c r="H366" s="423"/>
      <c r="I366" s="124"/>
    </row>
    <row r="367" spans="1:9" ht="18.75" customHeight="1">
      <c r="A367" s="422" t="s">
        <v>292</v>
      </c>
      <c r="B367" s="37"/>
      <c r="C367" s="37"/>
      <c r="D367" s="37"/>
      <c r="E367" s="37"/>
      <c r="F367" s="37"/>
      <c r="G367" s="126"/>
      <c r="H367" s="423"/>
      <c r="I367" s="124"/>
    </row>
    <row r="368" spans="1:9" s="231" customFormat="1" ht="18.75" customHeight="1">
      <c r="A368" s="420" t="s">
        <v>293</v>
      </c>
      <c r="B368" s="30"/>
      <c r="C368" s="30"/>
      <c r="D368" s="421">
        <f aca="true" t="shared" si="61" ref="D368:F368">SUM(D369:D372)</f>
        <v>0</v>
      </c>
      <c r="E368" s="421">
        <f t="shared" si="61"/>
        <v>0</v>
      </c>
      <c r="F368" s="421">
        <f t="shared" si="61"/>
        <v>0</v>
      </c>
      <c r="G368" s="124"/>
      <c r="H368" s="421">
        <f>SUM(H369:H372)</f>
        <v>50</v>
      </c>
      <c r="I368" s="124">
        <f>ROUND((D368-H368)/H368*100,2)</f>
        <v>-100</v>
      </c>
    </row>
    <row r="369" spans="1:9" ht="18.75" customHeight="1">
      <c r="A369" s="422" t="s">
        <v>286</v>
      </c>
      <c r="B369" s="37"/>
      <c r="C369" s="37"/>
      <c r="D369" s="37"/>
      <c r="E369" s="37"/>
      <c r="F369" s="37"/>
      <c r="G369" s="126"/>
      <c r="H369" s="423"/>
      <c r="I369" s="124"/>
    </row>
    <row r="370" spans="1:9" ht="18.75" customHeight="1">
      <c r="A370" s="422" t="s">
        <v>294</v>
      </c>
      <c r="B370" s="37"/>
      <c r="C370" s="37"/>
      <c r="D370" s="37"/>
      <c r="E370" s="37"/>
      <c r="F370" s="37"/>
      <c r="G370" s="126"/>
      <c r="H370" s="423"/>
      <c r="I370" s="124"/>
    </row>
    <row r="371" spans="1:9" ht="18.75" customHeight="1">
      <c r="A371" s="422" t="s">
        <v>295</v>
      </c>
      <c r="B371" s="37"/>
      <c r="C371" s="37"/>
      <c r="D371" s="37"/>
      <c r="E371" s="37"/>
      <c r="F371" s="37"/>
      <c r="G371" s="126"/>
      <c r="H371" s="423">
        <v>50</v>
      </c>
      <c r="I371" s="124"/>
    </row>
    <row r="372" spans="1:9" ht="18.75" customHeight="1">
      <c r="A372" s="422" t="s">
        <v>296</v>
      </c>
      <c r="B372" s="37"/>
      <c r="C372" s="37"/>
      <c r="D372" s="37"/>
      <c r="E372" s="37"/>
      <c r="F372" s="37"/>
      <c r="G372" s="126"/>
      <c r="H372" s="423"/>
      <c r="I372" s="124"/>
    </row>
    <row r="373" spans="1:9" s="231" customFormat="1" ht="18.75" customHeight="1">
      <c r="A373" s="420" t="s">
        <v>297</v>
      </c>
      <c r="B373" s="30"/>
      <c r="C373" s="30"/>
      <c r="D373" s="37"/>
      <c r="E373" s="30"/>
      <c r="F373" s="30"/>
      <c r="G373" s="124"/>
      <c r="H373" s="421"/>
      <c r="I373" s="124"/>
    </row>
    <row r="374" spans="1:9" ht="18.75" customHeight="1">
      <c r="A374" s="422" t="s">
        <v>298</v>
      </c>
      <c r="B374" s="37"/>
      <c r="C374" s="37"/>
      <c r="D374" s="37"/>
      <c r="E374" s="37"/>
      <c r="F374" s="37"/>
      <c r="G374" s="126"/>
      <c r="H374" s="423"/>
      <c r="I374" s="124"/>
    </row>
    <row r="375" spans="1:9" ht="18.75" customHeight="1">
      <c r="A375" s="422" t="s">
        <v>299</v>
      </c>
      <c r="B375" s="37"/>
      <c r="C375" s="37"/>
      <c r="D375" s="37"/>
      <c r="E375" s="37"/>
      <c r="F375" s="37"/>
      <c r="G375" s="126"/>
      <c r="H375" s="423"/>
      <c r="I375" s="124"/>
    </row>
    <row r="376" spans="1:9" ht="18.75" customHeight="1">
      <c r="A376" s="422" t="s">
        <v>300</v>
      </c>
      <c r="B376" s="37"/>
      <c r="C376" s="37"/>
      <c r="D376" s="37"/>
      <c r="E376" s="37"/>
      <c r="F376" s="37"/>
      <c r="G376" s="126"/>
      <c r="H376" s="423"/>
      <c r="I376" s="124"/>
    </row>
    <row r="377" spans="1:9" s="231" customFormat="1" ht="18.75" customHeight="1">
      <c r="A377" s="420" t="s">
        <v>301</v>
      </c>
      <c r="B377" s="30">
        <f aca="true" t="shared" si="62" ref="B377:F377">SUM(B378:B383)</f>
        <v>239</v>
      </c>
      <c r="C377" s="30">
        <v>452</v>
      </c>
      <c r="D377" s="421">
        <f t="shared" si="62"/>
        <v>452</v>
      </c>
      <c r="E377" s="421">
        <f t="shared" si="62"/>
        <v>452</v>
      </c>
      <c r="F377" s="421">
        <f t="shared" si="62"/>
        <v>0</v>
      </c>
      <c r="G377" s="124">
        <f>D377/C377*100</f>
        <v>100</v>
      </c>
      <c r="H377" s="421">
        <f>SUM(H378:H383)</f>
        <v>277</v>
      </c>
      <c r="I377" s="124">
        <f>ROUND((D377-H377)/H377*100,2)</f>
        <v>63.18</v>
      </c>
    </row>
    <row r="378" spans="1:9" ht="18.75" customHeight="1">
      <c r="A378" s="422" t="s">
        <v>286</v>
      </c>
      <c r="B378" s="37">
        <v>143</v>
      </c>
      <c r="C378" s="37"/>
      <c r="D378" s="37">
        <f aca="true" t="shared" si="63" ref="D378:D383">SUM(E378:F378)</f>
        <v>193</v>
      </c>
      <c r="E378" s="37">
        <v>193</v>
      </c>
      <c r="F378" s="37"/>
      <c r="G378" s="126"/>
      <c r="H378" s="423">
        <v>151</v>
      </c>
      <c r="I378" s="124"/>
    </row>
    <row r="379" spans="1:9" ht="18.75" customHeight="1">
      <c r="A379" s="422" t="s">
        <v>302</v>
      </c>
      <c r="B379" s="37">
        <v>80</v>
      </c>
      <c r="C379" s="37"/>
      <c r="D379" s="37"/>
      <c r="E379" s="37"/>
      <c r="F379" s="37"/>
      <c r="G379" s="126"/>
      <c r="H379" s="423">
        <v>100</v>
      </c>
      <c r="I379" s="124"/>
    </row>
    <row r="380" spans="1:9" ht="18.75" customHeight="1">
      <c r="A380" s="422" t="s">
        <v>303</v>
      </c>
      <c r="B380" s="37">
        <v>11</v>
      </c>
      <c r="C380" s="37"/>
      <c r="D380" s="37">
        <f t="shared" si="63"/>
        <v>11</v>
      </c>
      <c r="E380" s="37">
        <v>11</v>
      </c>
      <c r="F380" s="37"/>
      <c r="G380" s="126"/>
      <c r="H380" s="423">
        <v>8</v>
      </c>
      <c r="I380" s="124"/>
    </row>
    <row r="381" spans="1:9" ht="18.75" customHeight="1">
      <c r="A381" s="422" t="s">
        <v>304</v>
      </c>
      <c r="B381" s="37"/>
      <c r="C381" s="37"/>
      <c r="D381" s="37"/>
      <c r="E381" s="37"/>
      <c r="F381" s="37"/>
      <c r="G381" s="126"/>
      <c r="H381" s="423"/>
      <c r="I381" s="124"/>
    </row>
    <row r="382" spans="1:9" ht="18.75" customHeight="1">
      <c r="A382" s="422" t="s">
        <v>305</v>
      </c>
      <c r="B382" s="37"/>
      <c r="C382" s="37"/>
      <c r="D382" s="37"/>
      <c r="E382" s="37"/>
      <c r="F382" s="37"/>
      <c r="G382" s="126"/>
      <c r="H382" s="423">
        <v>3</v>
      </c>
      <c r="I382" s="124"/>
    </row>
    <row r="383" spans="1:9" ht="18.75" customHeight="1">
      <c r="A383" s="422" t="s">
        <v>306</v>
      </c>
      <c r="B383" s="37">
        <v>5</v>
      </c>
      <c r="C383" s="37"/>
      <c r="D383" s="37">
        <f t="shared" si="63"/>
        <v>248</v>
      </c>
      <c r="E383" s="37">
        <v>248</v>
      </c>
      <c r="F383" s="37"/>
      <c r="G383" s="126"/>
      <c r="H383" s="423">
        <v>15</v>
      </c>
      <c r="I383" s="124"/>
    </row>
    <row r="384" spans="1:9" s="231" customFormat="1" ht="18.75" customHeight="1">
      <c r="A384" s="420" t="s">
        <v>307</v>
      </c>
      <c r="B384" s="30"/>
      <c r="C384" s="30"/>
      <c r="D384" s="37"/>
      <c r="E384" s="30"/>
      <c r="F384" s="30"/>
      <c r="G384" s="124"/>
      <c r="H384" s="421"/>
      <c r="I384" s="124"/>
    </row>
    <row r="385" spans="1:9" ht="18.75" customHeight="1">
      <c r="A385" s="422" t="s">
        <v>308</v>
      </c>
      <c r="B385" s="37"/>
      <c r="C385" s="37"/>
      <c r="D385" s="37"/>
      <c r="E385" s="37"/>
      <c r="F385" s="37"/>
      <c r="G385" s="126"/>
      <c r="H385" s="423"/>
      <c r="I385" s="124"/>
    </row>
    <row r="386" spans="1:9" s="231" customFormat="1" ht="18.75" customHeight="1">
      <c r="A386" s="420" t="s">
        <v>309</v>
      </c>
      <c r="B386" s="30"/>
      <c r="C386" s="30"/>
      <c r="D386" s="37"/>
      <c r="E386" s="30"/>
      <c r="F386" s="30"/>
      <c r="G386" s="124"/>
      <c r="H386" s="421">
        <v>0</v>
      </c>
      <c r="I386" s="124"/>
    </row>
    <row r="387" spans="1:9" s="231" customFormat="1" ht="18.75" customHeight="1">
      <c r="A387" s="420" t="s">
        <v>310</v>
      </c>
      <c r="B387" s="37"/>
      <c r="C387" s="30">
        <v>796</v>
      </c>
      <c r="D387" s="421">
        <f aca="true" t="shared" si="64" ref="D387:F387">SUM(D388:D389)</f>
        <v>796</v>
      </c>
      <c r="E387" s="421">
        <f t="shared" si="64"/>
        <v>696</v>
      </c>
      <c r="F387" s="421">
        <f t="shared" si="64"/>
        <v>100</v>
      </c>
      <c r="G387" s="126">
        <f aca="true" t="shared" si="65" ref="G387:G391">D387/C387*100</f>
        <v>100</v>
      </c>
      <c r="H387" s="421">
        <f>SUM(H388:H389)</f>
        <v>315</v>
      </c>
      <c r="I387" s="124">
        <f aca="true" t="shared" si="66" ref="I387:I391">ROUND((D387-H387)/H387*100,2)</f>
        <v>152.7</v>
      </c>
    </row>
    <row r="388" spans="1:9" ht="18.75" customHeight="1">
      <c r="A388" s="422" t="s">
        <v>311</v>
      </c>
      <c r="B388" s="37"/>
      <c r="C388" s="37"/>
      <c r="D388" s="37">
        <f aca="true" t="shared" si="67" ref="D388:D393">SUM(E388:F388)</f>
        <v>260</v>
      </c>
      <c r="E388" s="37">
        <v>260</v>
      </c>
      <c r="F388" s="37"/>
      <c r="G388" s="126"/>
      <c r="H388" s="423"/>
      <c r="I388" s="124"/>
    </row>
    <row r="389" spans="1:9" ht="18.75" customHeight="1">
      <c r="A389" s="422" t="s">
        <v>312</v>
      </c>
      <c r="B389" s="37"/>
      <c r="C389" s="37"/>
      <c r="D389" s="37">
        <f t="shared" si="67"/>
        <v>536</v>
      </c>
      <c r="E389" s="37">
        <v>436</v>
      </c>
      <c r="F389" s="37">
        <v>100</v>
      </c>
      <c r="G389" s="126"/>
      <c r="H389" s="423">
        <v>315</v>
      </c>
      <c r="I389" s="124"/>
    </row>
    <row r="390" spans="1:9" s="231" customFormat="1" ht="21" customHeight="1">
      <c r="A390" s="420" t="s">
        <v>313</v>
      </c>
      <c r="B390" s="30">
        <f aca="true" t="shared" si="68" ref="B390:F390">SUM(B391,B407,B415,B424,B433,B440)</f>
        <v>7621</v>
      </c>
      <c r="C390" s="30">
        <f t="shared" si="68"/>
        <v>9962</v>
      </c>
      <c r="D390" s="30">
        <f t="shared" si="68"/>
        <v>9962</v>
      </c>
      <c r="E390" s="30">
        <f t="shared" si="68"/>
        <v>9903</v>
      </c>
      <c r="F390" s="30">
        <f t="shared" si="68"/>
        <v>59</v>
      </c>
      <c r="G390" s="124">
        <f t="shared" si="65"/>
        <v>100</v>
      </c>
      <c r="H390" s="30">
        <f>SUM(H391,H407,H415,H424,H433,H440)</f>
        <v>10173</v>
      </c>
      <c r="I390" s="124">
        <f t="shared" si="66"/>
        <v>-2.07</v>
      </c>
    </row>
    <row r="391" spans="1:9" s="231" customFormat="1" ht="18.75" customHeight="1">
      <c r="A391" s="420" t="s">
        <v>314</v>
      </c>
      <c r="B391" s="30">
        <f aca="true" t="shared" si="69" ref="B391:F391">SUM(B392:B406)</f>
        <v>2501</v>
      </c>
      <c r="C391" s="30">
        <v>3283</v>
      </c>
      <c r="D391" s="30">
        <f t="shared" si="69"/>
        <v>3283</v>
      </c>
      <c r="E391" s="30">
        <f t="shared" si="69"/>
        <v>3263</v>
      </c>
      <c r="F391" s="30">
        <f t="shared" si="69"/>
        <v>20</v>
      </c>
      <c r="G391" s="124">
        <f t="shared" si="65"/>
        <v>100</v>
      </c>
      <c r="H391" s="30">
        <f>SUM(H392:H406)</f>
        <v>2982</v>
      </c>
      <c r="I391" s="124">
        <f t="shared" si="66"/>
        <v>10.09</v>
      </c>
    </row>
    <row r="392" spans="1:9" ht="18.75" customHeight="1">
      <c r="A392" s="422" t="s">
        <v>53</v>
      </c>
      <c r="B392" s="37">
        <v>920</v>
      </c>
      <c r="C392" s="37"/>
      <c r="D392" s="37">
        <f t="shared" si="67"/>
        <v>924</v>
      </c>
      <c r="E392" s="37">
        <v>924</v>
      </c>
      <c r="F392" s="37"/>
      <c r="G392" s="126"/>
      <c r="H392" s="423">
        <v>759</v>
      </c>
      <c r="I392" s="124"/>
    </row>
    <row r="393" spans="1:9" ht="18.75" customHeight="1">
      <c r="A393" s="422" t="s">
        <v>54</v>
      </c>
      <c r="B393" s="37">
        <v>164</v>
      </c>
      <c r="C393" s="37"/>
      <c r="D393" s="37">
        <f t="shared" si="67"/>
        <v>127</v>
      </c>
      <c r="E393" s="37">
        <v>127</v>
      </c>
      <c r="F393" s="37"/>
      <c r="G393" s="126"/>
      <c r="H393" s="423">
        <v>120</v>
      </c>
      <c r="I393" s="124"/>
    </row>
    <row r="394" spans="1:9" ht="18.75" customHeight="1">
      <c r="A394" s="422" t="s">
        <v>55</v>
      </c>
      <c r="B394" s="37"/>
      <c r="C394" s="37"/>
      <c r="D394" s="37"/>
      <c r="E394" s="37"/>
      <c r="F394" s="37"/>
      <c r="G394" s="126"/>
      <c r="H394" s="423"/>
      <c r="I394" s="124"/>
    </row>
    <row r="395" spans="1:9" ht="18.75" customHeight="1">
      <c r="A395" s="422" t="s">
        <v>315</v>
      </c>
      <c r="B395" s="37">
        <v>177</v>
      </c>
      <c r="C395" s="37"/>
      <c r="D395" s="37">
        <f>SUM(E395:F395)</f>
        <v>226</v>
      </c>
      <c r="E395" s="37">
        <v>226</v>
      </c>
      <c r="F395" s="37"/>
      <c r="G395" s="126"/>
      <c r="H395" s="423">
        <v>250</v>
      </c>
      <c r="I395" s="124"/>
    </row>
    <row r="396" spans="1:9" ht="18.75" customHeight="1">
      <c r="A396" s="422" t="s">
        <v>316</v>
      </c>
      <c r="B396" s="37">
        <v>14</v>
      </c>
      <c r="C396" s="37"/>
      <c r="D396" s="37">
        <f>SUM(E396:F396)</f>
        <v>14</v>
      </c>
      <c r="E396" s="37">
        <v>14</v>
      </c>
      <c r="F396" s="37"/>
      <c r="G396" s="126"/>
      <c r="H396" s="423"/>
      <c r="I396" s="124"/>
    </row>
    <row r="397" spans="1:9" ht="18.75" customHeight="1">
      <c r="A397" s="422" t="s">
        <v>317</v>
      </c>
      <c r="B397" s="37"/>
      <c r="C397" s="37"/>
      <c r="D397" s="37"/>
      <c r="E397" s="37"/>
      <c r="F397" s="37"/>
      <c r="G397" s="126"/>
      <c r="H397" s="423"/>
      <c r="I397" s="124"/>
    </row>
    <row r="398" spans="1:9" ht="18.75" customHeight="1">
      <c r="A398" s="422" t="s">
        <v>318</v>
      </c>
      <c r="B398" s="37"/>
      <c r="C398" s="37"/>
      <c r="D398" s="37"/>
      <c r="E398" s="37"/>
      <c r="F398" s="37"/>
      <c r="G398" s="126"/>
      <c r="H398" s="423"/>
      <c r="I398" s="124"/>
    </row>
    <row r="399" spans="1:9" ht="18.75" customHeight="1">
      <c r="A399" s="422" t="s">
        <v>319</v>
      </c>
      <c r="B399" s="37"/>
      <c r="C399" s="37"/>
      <c r="D399" s="37">
        <f aca="true" t="shared" si="70" ref="D399:D404">SUM(E399:F399)</f>
        <v>141</v>
      </c>
      <c r="E399" s="37">
        <v>125</v>
      </c>
      <c r="F399" s="37">
        <v>16</v>
      </c>
      <c r="G399" s="126"/>
      <c r="H399" s="423"/>
      <c r="I399" s="124"/>
    </row>
    <row r="400" spans="1:9" ht="18.75" customHeight="1">
      <c r="A400" s="422" t="s">
        <v>320</v>
      </c>
      <c r="B400" s="37">
        <v>174</v>
      </c>
      <c r="C400" s="37"/>
      <c r="D400" s="37">
        <f t="shared" si="70"/>
        <v>236</v>
      </c>
      <c r="E400" s="37">
        <v>236</v>
      </c>
      <c r="F400" s="37"/>
      <c r="G400" s="126"/>
      <c r="H400" s="423">
        <v>239</v>
      </c>
      <c r="I400" s="124"/>
    </row>
    <row r="401" spans="1:9" ht="18.75" customHeight="1">
      <c r="A401" s="422" t="s">
        <v>321</v>
      </c>
      <c r="B401" s="37"/>
      <c r="C401" s="37"/>
      <c r="D401" s="37">
        <f t="shared" si="70"/>
        <v>8</v>
      </c>
      <c r="E401" s="37">
        <v>8</v>
      </c>
      <c r="F401" s="37"/>
      <c r="G401" s="126"/>
      <c r="H401" s="423"/>
      <c r="I401" s="124"/>
    </row>
    <row r="402" spans="1:9" ht="18.75" customHeight="1">
      <c r="A402" s="422" t="s">
        <v>322</v>
      </c>
      <c r="B402" s="37"/>
      <c r="C402" s="37"/>
      <c r="D402" s="37">
        <f t="shared" si="70"/>
        <v>2</v>
      </c>
      <c r="E402" s="37">
        <v>2</v>
      </c>
      <c r="F402" s="37"/>
      <c r="G402" s="126"/>
      <c r="H402" s="423">
        <v>112</v>
      </c>
      <c r="I402" s="124"/>
    </row>
    <row r="403" spans="1:9" ht="18.75" customHeight="1">
      <c r="A403" s="422" t="s">
        <v>323</v>
      </c>
      <c r="B403" s="37">
        <v>14</v>
      </c>
      <c r="C403" s="37"/>
      <c r="D403" s="37">
        <f t="shared" si="70"/>
        <v>39</v>
      </c>
      <c r="E403" s="37">
        <v>39</v>
      </c>
      <c r="F403" s="37"/>
      <c r="G403" s="126"/>
      <c r="H403" s="423"/>
      <c r="I403" s="124"/>
    </row>
    <row r="404" spans="1:9" ht="18.75" customHeight="1">
      <c r="A404" s="422" t="s">
        <v>324</v>
      </c>
      <c r="B404" s="37">
        <v>25</v>
      </c>
      <c r="C404" s="37"/>
      <c r="D404" s="37">
        <f t="shared" si="70"/>
        <v>45</v>
      </c>
      <c r="E404" s="37">
        <v>45</v>
      </c>
      <c r="F404" s="37"/>
      <c r="G404" s="126"/>
      <c r="H404" s="423">
        <v>15</v>
      </c>
      <c r="I404" s="124"/>
    </row>
    <row r="405" spans="1:9" ht="18.75" customHeight="1">
      <c r="A405" s="422" t="s">
        <v>325</v>
      </c>
      <c r="B405" s="37">
        <v>15</v>
      </c>
      <c r="C405" s="37"/>
      <c r="D405" s="37"/>
      <c r="E405" s="37"/>
      <c r="F405" s="37"/>
      <c r="G405" s="126"/>
      <c r="H405" s="423">
        <v>20</v>
      </c>
      <c r="I405" s="124"/>
    </row>
    <row r="406" spans="1:9" ht="18.75" customHeight="1">
      <c r="A406" s="422" t="s">
        <v>326</v>
      </c>
      <c r="B406" s="37">
        <v>998</v>
      </c>
      <c r="C406" s="37"/>
      <c r="D406" s="37">
        <f>SUM(E406:F406)</f>
        <v>1521</v>
      </c>
      <c r="E406" s="37">
        <v>1517</v>
      </c>
      <c r="F406" s="37">
        <v>4</v>
      </c>
      <c r="G406" s="126"/>
      <c r="H406" s="37">
        <v>1467</v>
      </c>
      <c r="I406" s="124"/>
    </row>
    <row r="407" spans="1:9" s="231" customFormat="1" ht="18.75" customHeight="1">
      <c r="A407" s="420" t="s">
        <v>327</v>
      </c>
      <c r="B407" s="30">
        <f>SUM(B408:B414)</f>
        <v>724</v>
      </c>
      <c r="C407" s="30">
        <v>1046</v>
      </c>
      <c r="D407" s="30">
        <f aca="true" t="shared" si="71" ref="D407:H407">SUM(D408:D414)</f>
        <v>1046</v>
      </c>
      <c r="E407" s="30">
        <f t="shared" si="71"/>
        <v>1046</v>
      </c>
      <c r="F407" s="30"/>
      <c r="G407" s="124">
        <f>D407/C407*100</f>
        <v>100</v>
      </c>
      <c r="H407" s="421">
        <f t="shared" si="71"/>
        <v>796</v>
      </c>
      <c r="I407" s="124">
        <f>ROUND((D407-H407)/H407*100,2)</f>
        <v>31.41</v>
      </c>
    </row>
    <row r="408" spans="1:9" ht="18.75" customHeight="1">
      <c r="A408" s="422" t="s">
        <v>53</v>
      </c>
      <c r="B408" s="37"/>
      <c r="C408" s="37"/>
      <c r="D408" s="37"/>
      <c r="E408" s="37"/>
      <c r="F408" s="37"/>
      <c r="G408" s="126"/>
      <c r="H408" s="423"/>
      <c r="I408" s="124"/>
    </row>
    <row r="409" spans="1:9" ht="18.75" customHeight="1">
      <c r="A409" s="422" t="s">
        <v>54</v>
      </c>
      <c r="B409" s="37"/>
      <c r="C409" s="37"/>
      <c r="D409" s="37"/>
      <c r="E409" s="37"/>
      <c r="F409" s="37"/>
      <c r="G409" s="126"/>
      <c r="H409" s="423">
        <v>2</v>
      </c>
      <c r="I409" s="124"/>
    </row>
    <row r="410" spans="1:9" ht="18.75" customHeight="1">
      <c r="A410" s="422" t="s">
        <v>55</v>
      </c>
      <c r="B410" s="37"/>
      <c r="C410" s="37"/>
      <c r="D410" s="37"/>
      <c r="E410" s="37"/>
      <c r="F410" s="37"/>
      <c r="G410" s="126"/>
      <c r="H410" s="423"/>
      <c r="I410" s="124"/>
    </row>
    <row r="411" spans="1:9" ht="18.75" customHeight="1">
      <c r="A411" s="422" t="s">
        <v>328</v>
      </c>
      <c r="B411" s="37">
        <v>287</v>
      </c>
      <c r="C411" s="37"/>
      <c r="D411" s="37">
        <f aca="true" t="shared" si="72" ref="D411:D416">SUM(E411:F411)</f>
        <v>528</v>
      </c>
      <c r="E411" s="37">
        <v>528</v>
      </c>
      <c r="F411" s="37"/>
      <c r="G411" s="126"/>
      <c r="H411" s="423">
        <v>295</v>
      </c>
      <c r="I411" s="124"/>
    </row>
    <row r="412" spans="1:9" ht="18.75" customHeight="1">
      <c r="A412" s="422" t="s">
        <v>329</v>
      </c>
      <c r="B412" s="37">
        <v>437</v>
      </c>
      <c r="C412" s="37"/>
      <c r="D412" s="37">
        <f t="shared" si="72"/>
        <v>518</v>
      </c>
      <c r="E412" s="37">
        <v>518</v>
      </c>
      <c r="F412" s="37"/>
      <c r="G412" s="126"/>
      <c r="H412" s="423">
        <v>499</v>
      </c>
      <c r="I412" s="124"/>
    </row>
    <row r="413" spans="1:9" ht="18.75" customHeight="1">
      <c r="A413" s="422" t="s">
        <v>330</v>
      </c>
      <c r="B413" s="37"/>
      <c r="C413" s="37"/>
      <c r="D413" s="37"/>
      <c r="E413" s="37"/>
      <c r="F413" s="37"/>
      <c r="G413" s="126"/>
      <c r="H413" s="423"/>
      <c r="I413" s="124"/>
    </row>
    <row r="414" spans="1:9" ht="18.75" customHeight="1">
      <c r="A414" s="422" t="s">
        <v>331</v>
      </c>
      <c r="B414" s="37"/>
      <c r="C414" s="37"/>
      <c r="D414" s="37"/>
      <c r="E414" s="37"/>
      <c r="F414" s="37"/>
      <c r="G414" s="126"/>
      <c r="H414" s="423"/>
      <c r="I414" s="124"/>
    </row>
    <row r="415" spans="1:9" s="231" customFormat="1" ht="18.75" customHeight="1">
      <c r="A415" s="420" t="s">
        <v>332</v>
      </c>
      <c r="B415" s="30">
        <f aca="true" t="shared" si="73" ref="B415:F415">SUM(B416:B423)</f>
        <v>563</v>
      </c>
      <c r="C415" s="30">
        <v>151</v>
      </c>
      <c r="D415" s="421">
        <f t="shared" si="73"/>
        <v>151</v>
      </c>
      <c r="E415" s="421">
        <f t="shared" si="73"/>
        <v>151</v>
      </c>
      <c r="F415" s="421">
        <f t="shared" si="73"/>
        <v>0</v>
      </c>
      <c r="G415" s="124">
        <f>D415/C415*100</f>
        <v>100</v>
      </c>
      <c r="H415" s="421">
        <f>SUM(H416:H423)</f>
        <v>692</v>
      </c>
      <c r="I415" s="124">
        <f>ROUND((D415-H415)/H415*100,2)</f>
        <v>-78.18</v>
      </c>
    </row>
    <row r="416" spans="1:9" ht="18.75" customHeight="1">
      <c r="A416" s="422" t="s">
        <v>53</v>
      </c>
      <c r="B416" s="37">
        <v>92</v>
      </c>
      <c r="C416" s="37"/>
      <c r="D416" s="37">
        <f t="shared" si="72"/>
        <v>30</v>
      </c>
      <c r="E416" s="37">
        <v>30</v>
      </c>
      <c r="F416" s="37"/>
      <c r="G416" s="126"/>
      <c r="H416" s="423">
        <v>114</v>
      </c>
      <c r="I416" s="124"/>
    </row>
    <row r="417" spans="1:9" ht="18.75" customHeight="1">
      <c r="A417" s="422" t="s">
        <v>54</v>
      </c>
      <c r="B417" s="37">
        <v>156</v>
      </c>
      <c r="C417" s="37"/>
      <c r="D417" s="37"/>
      <c r="E417" s="37"/>
      <c r="F417" s="37"/>
      <c r="G417" s="126"/>
      <c r="H417" s="423">
        <v>131</v>
      </c>
      <c r="I417" s="124"/>
    </row>
    <row r="418" spans="1:9" ht="18.75" customHeight="1">
      <c r="A418" s="422" t="s">
        <v>333</v>
      </c>
      <c r="B418" s="37"/>
      <c r="C418" s="37"/>
      <c r="D418" s="37"/>
      <c r="E418" s="37"/>
      <c r="F418" s="37"/>
      <c r="G418" s="126"/>
      <c r="H418" s="423"/>
      <c r="I418" s="124"/>
    </row>
    <row r="419" spans="1:9" ht="18.75" customHeight="1">
      <c r="A419" s="422" t="s">
        <v>334</v>
      </c>
      <c r="B419" s="37">
        <v>82</v>
      </c>
      <c r="C419" s="37"/>
      <c r="D419" s="37">
        <f aca="true" t="shared" si="74" ref="D419:D423">SUM(E419:F419)</f>
        <v>107</v>
      </c>
      <c r="E419" s="37">
        <v>107</v>
      </c>
      <c r="F419" s="37"/>
      <c r="G419" s="126"/>
      <c r="H419" s="423">
        <v>128</v>
      </c>
      <c r="I419" s="124"/>
    </row>
    <row r="420" spans="1:9" ht="18.75" customHeight="1">
      <c r="A420" s="422" t="s">
        <v>335</v>
      </c>
      <c r="B420" s="37">
        <v>218</v>
      </c>
      <c r="C420" s="37"/>
      <c r="D420" s="37">
        <f t="shared" si="74"/>
        <v>-17</v>
      </c>
      <c r="E420" s="37">
        <v>-17</v>
      </c>
      <c r="F420" s="37"/>
      <c r="G420" s="126"/>
      <c r="H420" s="423">
        <v>232</v>
      </c>
      <c r="I420" s="124"/>
    </row>
    <row r="421" spans="1:9" ht="18.75" customHeight="1">
      <c r="A421" s="422" t="s">
        <v>336</v>
      </c>
      <c r="B421" s="37">
        <v>15</v>
      </c>
      <c r="C421" s="37"/>
      <c r="D421" s="37"/>
      <c r="E421" s="37"/>
      <c r="F421" s="37"/>
      <c r="G421" s="126"/>
      <c r="H421" s="423">
        <v>5</v>
      </c>
      <c r="I421" s="124"/>
    </row>
    <row r="422" spans="1:9" ht="18.75" customHeight="1">
      <c r="A422" s="422" t="s">
        <v>337</v>
      </c>
      <c r="B422" s="37"/>
      <c r="C422" s="37"/>
      <c r="D422" s="37"/>
      <c r="E422" s="37"/>
      <c r="F422" s="37"/>
      <c r="G422" s="126"/>
      <c r="H422" s="423"/>
      <c r="I422" s="124"/>
    </row>
    <row r="423" spans="1:9" ht="18.75" customHeight="1">
      <c r="A423" s="422" t="s">
        <v>338</v>
      </c>
      <c r="B423" s="37"/>
      <c r="C423" s="37"/>
      <c r="D423" s="37">
        <f t="shared" si="74"/>
        <v>31</v>
      </c>
      <c r="E423" s="37">
        <v>31</v>
      </c>
      <c r="F423" s="37"/>
      <c r="G423" s="126"/>
      <c r="H423" s="423">
        <v>82</v>
      </c>
      <c r="I423" s="124"/>
    </row>
    <row r="424" spans="1:9" s="231" customFormat="1" ht="18.75" customHeight="1">
      <c r="A424" s="420" t="s">
        <v>339</v>
      </c>
      <c r="B424" s="30">
        <f aca="true" t="shared" si="75" ref="B424:F424">SUM(B425:B432)</f>
        <v>579</v>
      </c>
      <c r="C424" s="30">
        <v>676</v>
      </c>
      <c r="D424" s="421">
        <f t="shared" si="75"/>
        <v>676</v>
      </c>
      <c r="E424" s="421">
        <f t="shared" si="75"/>
        <v>676</v>
      </c>
      <c r="F424" s="421">
        <f t="shared" si="75"/>
        <v>0</v>
      </c>
      <c r="G424" s="124">
        <f>D424/C424*100</f>
        <v>100</v>
      </c>
      <c r="H424" s="421">
        <f>SUM(H425:H432)</f>
        <v>700</v>
      </c>
      <c r="I424" s="124">
        <f>ROUND((D424-H424)/H424*100,2)</f>
        <v>-3.43</v>
      </c>
    </row>
    <row r="425" spans="1:9" ht="18.75" customHeight="1">
      <c r="A425" s="422" t="s">
        <v>53</v>
      </c>
      <c r="B425" s="37">
        <v>100</v>
      </c>
      <c r="C425" s="37"/>
      <c r="D425" s="37"/>
      <c r="E425" s="37"/>
      <c r="F425" s="37"/>
      <c r="G425" s="126"/>
      <c r="H425" s="423"/>
      <c r="I425" s="124"/>
    </row>
    <row r="426" spans="1:9" ht="18.75" customHeight="1">
      <c r="A426" s="422" t="s">
        <v>54</v>
      </c>
      <c r="B426" s="37"/>
      <c r="C426" s="37"/>
      <c r="D426" s="37"/>
      <c r="E426" s="37"/>
      <c r="F426" s="37"/>
      <c r="G426" s="126"/>
      <c r="H426" s="423"/>
      <c r="I426" s="124"/>
    </row>
    <row r="427" spans="1:9" ht="18.75" customHeight="1">
      <c r="A427" s="422" t="s">
        <v>55</v>
      </c>
      <c r="B427" s="37"/>
      <c r="C427" s="37"/>
      <c r="D427" s="37"/>
      <c r="E427" s="37"/>
      <c r="F427" s="37"/>
      <c r="G427" s="126"/>
      <c r="H427" s="423"/>
      <c r="I427" s="124"/>
    </row>
    <row r="428" spans="1:9" ht="18.75" customHeight="1">
      <c r="A428" s="422" t="s">
        <v>340</v>
      </c>
      <c r="B428" s="37"/>
      <c r="C428" s="37"/>
      <c r="D428" s="37"/>
      <c r="E428" s="37"/>
      <c r="F428" s="37"/>
      <c r="G428" s="126"/>
      <c r="H428" s="423"/>
      <c r="I428" s="124"/>
    </row>
    <row r="429" spans="1:9" ht="18.75" customHeight="1">
      <c r="A429" s="422" t="s">
        <v>341</v>
      </c>
      <c r="B429" s="37">
        <v>479</v>
      </c>
      <c r="C429" s="37"/>
      <c r="D429" s="37">
        <f>SUM(E429:F429)</f>
        <v>676</v>
      </c>
      <c r="E429" s="37">
        <v>676</v>
      </c>
      <c r="F429" s="37"/>
      <c r="G429" s="126"/>
      <c r="H429" s="423">
        <v>639</v>
      </c>
      <c r="I429" s="124"/>
    </row>
    <row r="430" spans="1:9" ht="18.75" customHeight="1">
      <c r="A430" s="422" t="s">
        <v>342</v>
      </c>
      <c r="B430" s="37"/>
      <c r="C430" s="37"/>
      <c r="D430" s="37"/>
      <c r="E430" s="37"/>
      <c r="F430" s="37"/>
      <c r="G430" s="126"/>
      <c r="H430" s="423"/>
      <c r="I430" s="124"/>
    </row>
    <row r="431" spans="1:9" ht="18.75" customHeight="1">
      <c r="A431" s="422" t="s">
        <v>343</v>
      </c>
      <c r="B431" s="37"/>
      <c r="C431" s="37"/>
      <c r="D431" s="37"/>
      <c r="E431" s="37"/>
      <c r="F431" s="37"/>
      <c r="G431" s="126"/>
      <c r="H431" s="423"/>
      <c r="I431" s="124"/>
    </row>
    <row r="432" spans="1:9" ht="18.75" customHeight="1">
      <c r="A432" s="422" t="s">
        <v>344</v>
      </c>
      <c r="B432" s="37"/>
      <c r="C432" s="37"/>
      <c r="D432" s="37"/>
      <c r="E432" s="37"/>
      <c r="F432" s="37"/>
      <c r="G432" s="126"/>
      <c r="H432" s="423">
        <v>61</v>
      </c>
      <c r="I432" s="124"/>
    </row>
    <row r="433" spans="1:9" s="231" customFormat="1" ht="18.75" customHeight="1">
      <c r="A433" s="420" t="s">
        <v>345</v>
      </c>
      <c r="B433" s="30">
        <f aca="true" t="shared" si="76" ref="B433:F433">SUM(B434:B439)</f>
        <v>3254</v>
      </c>
      <c r="C433" s="30">
        <v>4287</v>
      </c>
      <c r="D433" s="30">
        <f t="shared" si="76"/>
        <v>4287</v>
      </c>
      <c r="E433" s="30">
        <f t="shared" si="76"/>
        <v>4287</v>
      </c>
      <c r="F433" s="421">
        <f t="shared" si="76"/>
        <v>0</v>
      </c>
      <c r="G433" s="124">
        <f>D433/C433*100</f>
        <v>100</v>
      </c>
      <c r="H433" s="30">
        <f>SUM(H434:H439)</f>
        <v>3642</v>
      </c>
      <c r="I433" s="124">
        <f>ROUND((D433-H433)/H433*100,2)</f>
        <v>17.71</v>
      </c>
    </row>
    <row r="434" spans="1:9" ht="18.75" customHeight="1">
      <c r="A434" s="422" t="s">
        <v>53</v>
      </c>
      <c r="B434" s="37">
        <v>380</v>
      </c>
      <c r="C434" s="37"/>
      <c r="D434" s="37"/>
      <c r="E434" s="37"/>
      <c r="F434" s="37"/>
      <c r="G434" s="124"/>
      <c r="H434" s="421"/>
      <c r="I434" s="124"/>
    </row>
    <row r="435" spans="1:9" ht="18.75" customHeight="1">
      <c r="A435" s="422" t="s">
        <v>54</v>
      </c>
      <c r="B435" s="37"/>
      <c r="C435" s="37"/>
      <c r="D435" s="37"/>
      <c r="E435" s="37"/>
      <c r="F435" s="37"/>
      <c r="G435" s="124"/>
      <c r="H435" s="421"/>
      <c r="I435" s="124"/>
    </row>
    <row r="436" spans="1:9" ht="18.75" customHeight="1">
      <c r="A436" s="422" t="s">
        <v>55</v>
      </c>
      <c r="B436" s="37"/>
      <c r="C436" s="37"/>
      <c r="D436" s="37"/>
      <c r="E436" s="37"/>
      <c r="F436" s="37"/>
      <c r="G436" s="124"/>
      <c r="H436" s="421"/>
      <c r="I436" s="124"/>
    </row>
    <row r="437" spans="1:9" ht="18.75" customHeight="1">
      <c r="A437" s="422" t="s">
        <v>346</v>
      </c>
      <c r="B437" s="37"/>
      <c r="C437" s="37"/>
      <c r="D437" s="37"/>
      <c r="E437" s="37"/>
      <c r="F437" s="37"/>
      <c r="G437" s="124"/>
      <c r="H437" s="421"/>
      <c r="I437" s="124"/>
    </row>
    <row r="438" spans="1:9" ht="18.75" customHeight="1">
      <c r="A438" s="422" t="s">
        <v>347</v>
      </c>
      <c r="B438" s="37">
        <v>2841</v>
      </c>
      <c r="C438" s="37"/>
      <c r="D438" s="37">
        <f aca="true" t="shared" si="77" ref="D438:D443">SUM(E438:F438)</f>
        <v>4202</v>
      </c>
      <c r="E438" s="37">
        <v>4202</v>
      </c>
      <c r="F438" s="37"/>
      <c r="G438" s="124"/>
      <c r="H438" s="30">
        <v>3642</v>
      </c>
      <c r="I438" s="124"/>
    </row>
    <row r="439" spans="1:9" ht="18.75" customHeight="1">
      <c r="A439" s="422" t="s">
        <v>348</v>
      </c>
      <c r="B439" s="37">
        <v>33</v>
      </c>
      <c r="C439" s="37"/>
      <c r="D439" s="37">
        <f t="shared" si="77"/>
        <v>85</v>
      </c>
      <c r="E439" s="37">
        <v>85</v>
      </c>
      <c r="F439" s="37"/>
      <c r="G439" s="124"/>
      <c r="H439" s="421"/>
      <c r="I439" s="124"/>
    </row>
    <row r="440" spans="1:9" s="231" customFormat="1" ht="18.75" customHeight="1">
      <c r="A440" s="420" t="s">
        <v>349</v>
      </c>
      <c r="B440" s="30"/>
      <c r="C440" s="30">
        <v>519</v>
      </c>
      <c r="D440" s="30">
        <f aca="true" t="shared" si="78" ref="D440:F440">SUM(D441:D443)</f>
        <v>519</v>
      </c>
      <c r="E440" s="30">
        <f t="shared" si="78"/>
        <v>480</v>
      </c>
      <c r="F440" s="30">
        <f t="shared" si="78"/>
        <v>39</v>
      </c>
      <c r="G440" s="124">
        <f aca="true" t="shared" si="79" ref="G440:G445">D440/C440*100</f>
        <v>100</v>
      </c>
      <c r="H440" s="30">
        <f>SUM(H441:H443)</f>
        <v>1361</v>
      </c>
      <c r="I440" s="124">
        <f aca="true" t="shared" si="80" ref="I440:I445">ROUND((D440-H440)/H440*100,2)</f>
        <v>-61.87</v>
      </c>
    </row>
    <row r="441" spans="1:9" ht="18.75" customHeight="1">
      <c r="A441" s="422" t="s">
        <v>350</v>
      </c>
      <c r="B441" s="37"/>
      <c r="C441" s="37"/>
      <c r="D441" s="37"/>
      <c r="E441" s="37"/>
      <c r="F441" s="37"/>
      <c r="G441" s="126"/>
      <c r="H441" s="423">
        <v>15</v>
      </c>
      <c r="I441" s="124"/>
    </row>
    <row r="442" spans="1:9" ht="18.75" customHeight="1">
      <c r="A442" s="422" t="s">
        <v>351</v>
      </c>
      <c r="B442" s="37"/>
      <c r="C442" s="37"/>
      <c r="D442" s="37">
        <f t="shared" si="77"/>
        <v>100</v>
      </c>
      <c r="E442" s="37">
        <v>100</v>
      </c>
      <c r="F442" s="37"/>
      <c r="G442" s="126"/>
      <c r="H442" s="423">
        <v>220</v>
      </c>
      <c r="I442" s="124"/>
    </row>
    <row r="443" spans="1:9" ht="18.75" customHeight="1">
      <c r="A443" s="422" t="s">
        <v>352</v>
      </c>
      <c r="B443" s="37"/>
      <c r="C443" s="37"/>
      <c r="D443" s="37">
        <f t="shared" si="77"/>
        <v>419</v>
      </c>
      <c r="E443" s="37">
        <v>380</v>
      </c>
      <c r="F443" s="37">
        <v>39</v>
      </c>
      <c r="G443" s="126"/>
      <c r="H443" s="37">
        <v>1126</v>
      </c>
      <c r="I443" s="124"/>
    </row>
    <row r="444" spans="1:9" s="231" customFormat="1" ht="18.75" customHeight="1">
      <c r="A444" s="420" t="s">
        <v>353</v>
      </c>
      <c r="B444" s="30">
        <f>SUM(B445,B459,B536,B467,B468,B477,B480,B488,B496,B503,B510,B545,B519,B523,B526,B529,B532,B533,B540,B553)</f>
        <v>19996</v>
      </c>
      <c r="C444" s="30">
        <f>SUM(C445,C459,C536,C467,C468,C477,C480,C488,C496,C503,C510,C545,C519,C523,C526,C529,C532,C533,C540,C553)</f>
        <v>21660</v>
      </c>
      <c r="D444" s="30">
        <f aca="true" t="shared" si="81" ref="D444:F444">SUM(D445,D459,D536,D467,D468,D477,D480,D488,D496,D503,D510,D519,D523,D526,D529,D532,D533,D540,D545,D553)</f>
        <v>21660</v>
      </c>
      <c r="E444" s="30">
        <f t="shared" si="81"/>
        <v>19641</v>
      </c>
      <c r="F444" s="30">
        <f t="shared" si="81"/>
        <v>2019</v>
      </c>
      <c r="G444" s="124">
        <f t="shared" si="79"/>
        <v>100</v>
      </c>
      <c r="H444" s="30">
        <f>SUM(H445,H459,H536,H467,H468,H477,H480,H488,H496,H503,H510,H519,H523,H526,H529,H532,H533,H540,H545,H553)</f>
        <v>21251</v>
      </c>
      <c r="I444" s="124">
        <f t="shared" si="80"/>
        <v>1.92</v>
      </c>
    </row>
    <row r="445" spans="1:9" s="231" customFormat="1" ht="18.75" customHeight="1">
      <c r="A445" s="420" t="s">
        <v>354</v>
      </c>
      <c r="B445" s="30">
        <f aca="true" t="shared" si="82" ref="B445:F445">SUM(B446:B458)</f>
        <v>2761</v>
      </c>
      <c r="C445" s="30">
        <v>2698</v>
      </c>
      <c r="D445" s="30">
        <f t="shared" si="82"/>
        <v>2698</v>
      </c>
      <c r="E445" s="30">
        <f t="shared" si="82"/>
        <v>2557</v>
      </c>
      <c r="F445" s="30">
        <f t="shared" si="82"/>
        <v>141</v>
      </c>
      <c r="G445" s="124">
        <f t="shared" si="79"/>
        <v>100</v>
      </c>
      <c r="H445" s="30">
        <f>SUM(H446:H458)</f>
        <v>2945</v>
      </c>
      <c r="I445" s="124">
        <f t="shared" si="80"/>
        <v>-8.39</v>
      </c>
    </row>
    <row r="446" spans="1:9" ht="18.75" customHeight="1">
      <c r="A446" s="422" t="s">
        <v>53</v>
      </c>
      <c r="B446" s="37">
        <v>1012</v>
      </c>
      <c r="C446" s="37"/>
      <c r="D446" s="37">
        <f>SUM(E446:F446)</f>
        <v>1029</v>
      </c>
      <c r="E446" s="37">
        <v>1029</v>
      </c>
      <c r="F446" s="37"/>
      <c r="G446" s="126"/>
      <c r="H446" s="37">
        <v>1150</v>
      </c>
      <c r="I446" s="124"/>
    </row>
    <row r="447" spans="1:9" ht="18.75" customHeight="1">
      <c r="A447" s="422" t="s">
        <v>54</v>
      </c>
      <c r="B447" s="37">
        <v>80</v>
      </c>
      <c r="C447" s="37"/>
      <c r="D447" s="37">
        <f>SUM(E447:F447)</f>
        <v>84</v>
      </c>
      <c r="E447" s="37">
        <v>84</v>
      </c>
      <c r="F447" s="37"/>
      <c r="G447" s="126"/>
      <c r="H447" s="423">
        <v>89</v>
      </c>
      <c r="I447" s="124"/>
    </row>
    <row r="448" spans="1:9" ht="18.75" customHeight="1">
      <c r="A448" s="422" t="s">
        <v>55</v>
      </c>
      <c r="B448" s="37">
        <v>5</v>
      </c>
      <c r="C448" s="37"/>
      <c r="D448" s="37"/>
      <c r="E448" s="37"/>
      <c r="F448" s="37"/>
      <c r="G448" s="126"/>
      <c r="H448" s="423"/>
      <c r="I448" s="124"/>
    </row>
    <row r="449" spans="1:9" ht="18.75" customHeight="1">
      <c r="A449" s="422" t="s">
        <v>355</v>
      </c>
      <c r="B449" s="37"/>
      <c r="C449" s="37"/>
      <c r="D449" s="37"/>
      <c r="E449" s="37"/>
      <c r="F449" s="37"/>
      <c r="G449" s="126"/>
      <c r="H449" s="423">
        <v>3</v>
      </c>
      <c r="I449" s="124"/>
    </row>
    <row r="450" spans="1:9" ht="18.75" customHeight="1">
      <c r="A450" s="422" t="s">
        <v>356</v>
      </c>
      <c r="B450" s="37"/>
      <c r="C450" s="37"/>
      <c r="D450" s="37"/>
      <c r="E450" s="37"/>
      <c r="F450" s="37"/>
      <c r="G450" s="126"/>
      <c r="H450" s="423">
        <v>10</v>
      </c>
      <c r="I450" s="124"/>
    </row>
    <row r="451" spans="1:9" ht="18.75" customHeight="1">
      <c r="A451" s="422" t="s">
        <v>357</v>
      </c>
      <c r="B451" s="37"/>
      <c r="C451" s="37"/>
      <c r="D451" s="37"/>
      <c r="E451" s="37"/>
      <c r="F451" s="37"/>
      <c r="G451" s="126"/>
      <c r="H451" s="423"/>
      <c r="I451" s="124"/>
    </row>
    <row r="452" spans="1:9" ht="18.75" customHeight="1">
      <c r="A452" s="422" t="s">
        <v>358</v>
      </c>
      <c r="B452" s="37">
        <v>55</v>
      </c>
      <c r="C452" s="37"/>
      <c r="D452" s="37">
        <f aca="true" t="shared" si="83" ref="D452:D458">SUM(E452:F452)</f>
        <v>315</v>
      </c>
      <c r="E452" s="37">
        <v>315</v>
      </c>
      <c r="F452" s="37"/>
      <c r="G452" s="126"/>
      <c r="H452" s="423">
        <v>68</v>
      </c>
      <c r="I452" s="124"/>
    </row>
    <row r="453" spans="1:9" ht="18.75" customHeight="1">
      <c r="A453" s="422" t="s">
        <v>95</v>
      </c>
      <c r="B453" s="37">
        <v>10</v>
      </c>
      <c r="C453" s="37"/>
      <c r="D453" s="37">
        <f t="shared" si="83"/>
        <v>10</v>
      </c>
      <c r="E453" s="37">
        <v>10</v>
      </c>
      <c r="F453" s="37"/>
      <c r="G453" s="126"/>
      <c r="H453" s="423"/>
      <c r="I453" s="124"/>
    </row>
    <row r="454" spans="1:9" ht="18.75" customHeight="1">
      <c r="A454" s="422" t="s">
        <v>359</v>
      </c>
      <c r="B454" s="37">
        <v>1038</v>
      </c>
      <c r="C454" s="37"/>
      <c r="D454" s="37">
        <f t="shared" si="83"/>
        <v>835</v>
      </c>
      <c r="E454" s="37">
        <v>835</v>
      </c>
      <c r="F454" s="37"/>
      <c r="G454" s="126"/>
      <c r="H454" s="37">
        <v>1103</v>
      </c>
      <c r="I454" s="124"/>
    </row>
    <row r="455" spans="1:9" ht="18.75" customHeight="1">
      <c r="A455" s="422" t="s">
        <v>360</v>
      </c>
      <c r="B455" s="37"/>
      <c r="C455" s="37"/>
      <c r="D455" s="37">
        <f t="shared" si="83"/>
        <v>10</v>
      </c>
      <c r="E455" s="37">
        <v>10</v>
      </c>
      <c r="F455" s="37"/>
      <c r="G455" s="126"/>
      <c r="H455" s="423"/>
      <c r="I455" s="124"/>
    </row>
    <row r="456" spans="1:9" ht="27" customHeight="1">
      <c r="A456" s="424" t="s">
        <v>1024</v>
      </c>
      <c r="B456" s="37">
        <v>10</v>
      </c>
      <c r="C456" s="37"/>
      <c r="D456" s="37">
        <f t="shared" si="83"/>
        <v>10</v>
      </c>
      <c r="E456" s="37">
        <v>10</v>
      </c>
      <c r="F456" s="37"/>
      <c r="G456" s="126"/>
      <c r="H456" s="423">
        <v>10</v>
      </c>
      <c r="I456" s="124"/>
    </row>
    <row r="457" spans="1:9" ht="21" customHeight="1">
      <c r="A457" s="422" t="s">
        <v>362</v>
      </c>
      <c r="B457" s="37">
        <v>5</v>
      </c>
      <c r="C457" s="37"/>
      <c r="D457" s="37">
        <f t="shared" si="83"/>
        <v>5</v>
      </c>
      <c r="E457" s="37">
        <v>5</v>
      </c>
      <c r="F457" s="37"/>
      <c r="G457" s="126"/>
      <c r="H457" s="423">
        <v>10</v>
      </c>
      <c r="I457" s="124"/>
    </row>
    <row r="458" spans="1:9" ht="26.25" customHeight="1">
      <c r="A458" s="424" t="s">
        <v>1025</v>
      </c>
      <c r="B458" s="37">
        <v>546</v>
      </c>
      <c r="C458" s="37"/>
      <c r="D458" s="37">
        <f t="shared" si="83"/>
        <v>400</v>
      </c>
      <c r="E458" s="37">
        <v>259</v>
      </c>
      <c r="F458" s="37">
        <v>141</v>
      </c>
      <c r="G458" s="126"/>
      <c r="H458" s="423">
        <v>502</v>
      </c>
      <c r="I458" s="124"/>
    </row>
    <row r="459" spans="1:9" s="231" customFormat="1" ht="22.5" customHeight="1">
      <c r="A459" s="420" t="s">
        <v>364</v>
      </c>
      <c r="B459" s="30">
        <f aca="true" t="shared" si="84" ref="B459:F459">SUM(B460:B466)</f>
        <v>1104</v>
      </c>
      <c r="C459" s="30">
        <v>967</v>
      </c>
      <c r="D459" s="30">
        <f t="shared" si="84"/>
        <v>967</v>
      </c>
      <c r="E459" s="30">
        <f t="shared" si="84"/>
        <v>963</v>
      </c>
      <c r="F459" s="30">
        <f t="shared" si="84"/>
        <v>4</v>
      </c>
      <c r="G459" s="124">
        <f>D459/C459*100</f>
        <v>100</v>
      </c>
      <c r="H459" s="30">
        <f>SUM(H460:H466)</f>
        <v>1778</v>
      </c>
      <c r="I459" s="124">
        <f>ROUND((D459-H459)/H459*100,2)</f>
        <v>-45.61</v>
      </c>
    </row>
    <row r="460" spans="1:9" ht="18.75" customHeight="1">
      <c r="A460" s="422" t="s">
        <v>53</v>
      </c>
      <c r="B460" s="37">
        <v>861</v>
      </c>
      <c r="C460" s="37"/>
      <c r="D460" s="37">
        <f aca="true" t="shared" si="85" ref="D460:D466">SUM(E460:F460)</f>
        <v>695</v>
      </c>
      <c r="E460" s="37">
        <v>695</v>
      </c>
      <c r="F460" s="37"/>
      <c r="G460" s="126"/>
      <c r="H460" s="423">
        <v>805</v>
      </c>
      <c r="I460" s="124"/>
    </row>
    <row r="461" spans="1:9" ht="18.75" customHeight="1">
      <c r="A461" s="422" t="s">
        <v>54</v>
      </c>
      <c r="B461" s="37">
        <v>65</v>
      </c>
      <c r="C461" s="37"/>
      <c r="D461" s="37">
        <f t="shared" si="85"/>
        <v>59</v>
      </c>
      <c r="E461" s="37">
        <v>59</v>
      </c>
      <c r="F461" s="37"/>
      <c r="G461" s="126"/>
      <c r="H461" s="423">
        <v>88</v>
      </c>
      <c r="I461" s="124"/>
    </row>
    <row r="462" spans="1:9" ht="18.75" customHeight="1">
      <c r="A462" s="422" t="s">
        <v>55</v>
      </c>
      <c r="B462" s="37"/>
      <c r="C462" s="37"/>
      <c r="D462" s="37"/>
      <c r="E462" s="37"/>
      <c r="F462" s="37"/>
      <c r="G462" s="126"/>
      <c r="H462" s="423"/>
      <c r="I462" s="124"/>
    </row>
    <row r="463" spans="1:9" ht="18.75" customHeight="1">
      <c r="A463" s="422" t="s">
        <v>365</v>
      </c>
      <c r="B463" s="37"/>
      <c r="C463" s="37"/>
      <c r="D463" s="37"/>
      <c r="E463" s="37"/>
      <c r="F463" s="37"/>
      <c r="G463" s="126"/>
      <c r="H463" s="423"/>
      <c r="I463" s="124"/>
    </row>
    <row r="464" spans="1:9" ht="18.75" customHeight="1">
      <c r="A464" s="422" t="s">
        <v>366</v>
      </c>
      <c r="B464" s="37"/>
      <c r="C464" s="37"/>
      <c r="D464" s="37">
        <f t="shared" si="85"/>
        <v>42</v>
      </c>
      <c r="E464" s="37">
        <v>42</v>
      </c>
      <c r="F464" s="37"/>
      <c r="G464" s="126"/>
      <c r="H464" s="423">
        <v>26</v>
      </c>
      <c r="I464" s="124"/>
    </row>
    <row r="465" spans="1:9" ht="18.75" customHeight="1">
      <c r="A465" s="422" t="s">
        <v>367</v>
      </c>
      <c r="B465" s="37">
        <v>10</v>
      </c>
      <c r="C465" s="37"/>
      <c r="D465" s="37">
        <f t="shared" si="85"/>
        <v>85</v>
      </c>
      <c r="E465" s="37">
        <v>81</v>
      </c>
      <c r="F465" s="37">
        <v>4</v>
      </c>
      <c r="G465" s="126"/>
      <c r="H465" s="423"/>
      <c r="I465" s="124"/>
    </row>
    <row r="466" spans="1:9" ht="18.75" customHeight="1">
      <c r="A466" s="422" t="s">
        <v>368</v>
      </c>
      <c r="B466" s="37">
        <v>168</v>
      </c>
      <c r="C466" s="37"/>
      <c r="D466" s="37">
        <f t="shared" si="85"/>
        <v>86</v>
      </c>
      <c r="E466" s="37">
        <v>86</v>
      </c>
      <c r="F466" s="37"/>
      <c r="G466" s="126"/>
      <c r="H466" s="423">
        <v>859</v>
      </c>
      <c r="I466" s="124"/>
    </row>
    <row r="467" spans="1:9" s="231" customFormat="1" ht="18.75" customHeight="1">
      <c r="A467" s="420" t="s">
        <v>369</v>
      </c>
      <c r="B467" s="30"/>
      <c r="C467" s="30"/>
      <c r="D467" s="37"/>
      <c r="E467" s="30"/>
      <c r="F467" s="30"/>
      <c r="G467" s="124"/>
      <c r="H467" s="421">
        <v>0</v>
      </c>
      <c r="I467" s="124"/>
    </row>
    <row r="468" spans="1:9" s="231" customFormat="1" ht="18.75" customHeight="1">
      <c r="A468" s="420" t="s">
        <v>370</v>
      </c>
      <c r="B468" s="30">
        <f aca="true" t="shared" si="86" ref="B468:F468">SUM(B469:B476)</f>
        <v>11171</v>
      </c>
      <c r="C468" s="30">
        <v>9814</v>
      </c>
      <c r="D468" s="30">
        <f t="shared" si="86"/>
        <v>9814</v>
      </c>
      <c r="E468" s="30">
        <f t="shared" si="86"/>
        <v>9445</v>
      </c>
      <c r="F468" s="30">
        <f t="shared" si="86"/>
        <v>369</v>
      </c>
      <c r="G468" s="124">
        <f>D468/C468*100</f>
        <v>100</v>
      </c>
      <c r="H468" s="30">
        <f>SUM(H469:H476)</f>
        <v>10482</v>
      </c>
      <c r="I468" s="124">
        <f>ROUND((D468-H468)/H468*100,2)</f>
        <v>-6.37</v>
      </c>
    </row>
    <row r="469" spans="1:9" ht="18.75" customHeight="1">
      <c r="A469" s="422" t="s">
        <v>371</v>
      </c>
      <c r="B469" s="37"/>
      <c r="C469" s="37"/>
      <c r="D469" s="37"/>
      <c r="E469" s="37"/>
      <c r="F469" s="37"/>
      <c r="G469" s="126"/>
      <c r="H469" s="37"/>
      <c r="I469" s="124"/>
    </row>
    <row r="470" spans="1:9" ht="18.75" customHeight="1">
      <c r="A470" s="422" t="s">
        <v>372</v>
      </c>
      <c r="B470" s="37"/>
      <c r="C470" s="37"/>
      <c r="D470" s="37"/>
      <c r="E470" s="37"/>
      <c r="F470" s="37"/>
      <c r="G470" s="126"/>
      <c r="H470" s="37">
        <v>1</v>
      </c>
      <c r="I470" s="124"/>
    </row>
    <row r="471" spans="1:9" ht="18.75" customHeight="1">
      <c r="A471" s="422" t="s">
        <v>373</v>
      </c>
      <c r="B471" s="37"/>
      <c r="C471" s="37"/>
      <c r="D471" s="37"/>
      <c r="E471" s="37"/>
      <c r="F471" s="37"/>
      <c r="G471" s="126"/>
      <c r="H471" s="37"/>
      <c r="I471" s="124"/>
    </row>
    <row r="472" spans="1:9" ht="18.75" customHeight="1">
      <c r="A472" s="422" t="s">
        <v>374</v>
      </c>
      <c r="B472" s="37"/>
      <c r="C472" s="37"/>
      <c r="D472" s="37"/>
      <c r="E472" s="37"/>
      <c r="F472" s="37"/>
      <c r="G472" s="126"/>
      <c r="H472" s="37">
        <v>9</v>
      </c>
      <c r="I472" s="124"/>
    </row>
    <row r="473" spans="1:9" ht="26.25" customHeight="1">
      <c r="A473" s="424" t="s">
        <v>1026</v>
      </c>
      <c r="B473" s="37">
        <v>10917</v>
      </c>
      <c r="C473" s="37"/>
      <c r="D473" s="37">
        <f aca="true" t="shared" si="87" ref="D473:D476">SUM(E473:F473)</f>
        <v>9540</v>
      </c>
      <c r="E473" s="37">
        <v>9193</v>
      </c>
      <c r="F473" s="37">
        <v>347</v>
      </c>
      <c r="G473" s="126"/>
      <c r="H473" s="37">
        <v>10166</v>
      </c>
      <c r="I473" s="124"/>
    </row>
    <row r="474" spans="1:9" ht="18.75" customHeight="1">
      <c r="A474" s="422" t="s">
        <v>376</v>
      </c>
      <c r="B474" s="37"/>
      <c r="C474" s="37"/>
      <c r="D474" s="37"/>
      <c r="E474" s="37"/>
      <c r="F474" s="37"/>
      <c r="G474" s="126"/>
      <c r="H474" s="37">
        <v>154</v>
      </c>
      <c r="I474" s="124"/>
    </row>
    <row r="475" spans="1:9" ht="26.25" customHeight="1">
      <c r="A475" s="424" t="s">
        <v>1027</v>
      </c>
      <c r="B475" s="37"/>
      <c r="C475" s="37"/>
      <c r="D475" s="37">
        <f t="shared" si="87"/>
        <v>1</v>
      </c>
      <c r="E475" s="37">
        <v>1</v>
      </c>
      <c r="F475" s="37"/>
      <c r="G475" s="126"/>
      <c r="H475" s="37"/>
      <c r="I475" s="124"/>
    </row>
    <row r="476" spans="1:9" ht="24.75" customHeight="1">
      <c r="A476" s="422" t="s">
        <v>378</v>
      </c>
      <c r="B476" s="37">
        <v>254</v>
      </c>
      <c r="C476" s="37"/>
      <c r="D476" s="37">
        <f t="shared" si="87"/>
        <v>273</v>
      </c>
      <c r="E476" s="37">
        <v>251</v>
      </c>
      <c r="F476" s="37">
        <v>22</v>
      </c>
      <c r="G476" s="126"/>
      <c r="H476" s="37">
        <v>152</v>
      </c>
      <c r="I476" s="124"/>
    </row>
    <row r="477" spans="1:9" s="231" customFormat="1" ht="23.25" customHeight="1">
      <c r="A477" s="420" t="s">
        <v>379</v>
      </c>
      <c r="B477" s="37"/>
      <c r="C477" s="37"/>
      <c r="D477" s="37"/>
      <c r="E477" s="37"/>
      <c r="F477" s="37"/>
      <c r="G477" s="126"/>
      <c r="H477" s="423">
        <f>SUM(H478:H479)</f>
        <v>0</v>
      </c>
      <c r="I477" s="124"/>
    </row>
    <row r="478" spans="1:9" ht="24" customHeight="1">
      <c r="A478" s="422" t="s">
        <v>380</v>
      </c>
      <c r="B478" s="37"/>
      <c r="C478" s="37"/>
      <c r="D478" s="37"/>
      <c r="E478" s="37"/>
      <c r="F478" s="37"/>
      <c r="G478" s="126"/>
      <c r="H478" s="423"/>
      <c r="I478" s="124"/>
    </row>
    <row r="479" spans="1:9" ht="22.5" customHeight="1">
      <c r="A479" s="422" t="s">
        <v>381</v>
      </c>
      <c r="B479" s="37"/>
      <c r="C479" s="37"/>
      <c r="D479" s="37"/>
      <c r="E479" s="37"/>
      <c r="F479" s="37"/>
      <c r="G479" s="126"/>
      <c r="H479" s="423"/>
      <c r="I479" s="124"/>
    </row>
    <row r="480" spans="1:9" s="231" customFormat="1" ht="21.75" customHeight="1">
      <c r="A480" s="420" t="s">
        <v>382</v>
      </c>
      <c r="B480" s="30">
        <f aca="true" t="shared" si="88" ref="B480:F480">SUM(B481:B487)</f>
        <v>612</v>
      </c>
      <c r="C480" s="30">
        <v>486</v>
      </c>
      <c r="D480" s="421">
        <f t="shared" si="88"/>
        <v>486</v>
      </c>
      <c r="E480" s="421">
        <f t="shared" si="88"/>
        <v>486</v>
      </c>
      <c r="F480" s="421">
        <f t="shared" si="88"/>
        <v>0</v>
      </c>
      <c r="G480" s="124">
        <f>D480/C480*100</f>
        <v>100</v>
      </c>
      <c r="H480" s="421">
        <f>SUM(H481:H487)</f>
        <v>593</v>
      </c>
      <c r="I480" s="124">
        <f>ROUND((D480-H480)/H480*100,2)</f>
        <v>-18.04</v>
      </c>
    </row>
    <row r="481" spans="1:9" ht="21.75" customHeight="1">
      <c r="A481" s="422" t="s">
        <v>383</v>
      </c>
      <c r="B481" s="37"/>
      <c r="C481" s="37"/>
      <c r="D481" s="37"/>
      <c r="E481" s="37"/>
      <c r="F481" s="37"/>
      <c r="G481" s="126"/>
      <c r="H481" s="423"/>
      <c r="I481" s="124"/>
    </row>
    <row r="482" spans="1:9" ht="21.75" customHeight="1">
      <c r="A482" s="422" t="s">
        <v>384</v>
      </c>
      <c r="B482" s="37"/>
      <c r="C482" s="37"/>
      <c r="D482" s="37"/>
      <c r="E482" s="37"/>
      <c r="F482" s="37"/>
      <c r="G482" s="126"/>
      <c r="H482" s="423"/>
      <c r="I482" s="124"/>
    </row>
    <row r="483" spans="1:9" ht="21.75" customHeight="1">
      <c r="A483" s="422" t="s">
        <v>385</v>
      </c>
      <c r="B483" s="37"/>
      <c r="C483" s="37"/>
      <c r="D483" s="37"/>
      <c r="E483" s="37"/>
      <c r="F483" s="37"/>
      <c r="G483" s="126"/>
      <c r="H483" s="423"/>
      <c r="I483" s="124"/>
    </row>
    <row r="484" spans="1:9" ht="21.75" customHeight="1">
      <c r="A484" s="422" t="s">
        <v>386</v>
      </c>
      <c r="B484" s="37"/>
      <c r="C484" s="37"/>
      <c r="D484" s="37"/>
      <c r="E484" s="37"/>
      <c r="F484" s="37"/>
      <c r="G484" s="126"/>
      <c r="H484" s="423"/>
      <c r="I484" s="124"/>
    </row>
    <row r="485" spans="1:9" ht="21.75" customHeight="1">
      <c r="A485" s="422" t="s">
        <v>387</v>
      </c>
      <c r="B485" s="37"/>
      <c r="C485" s="37"/>
      <c r="D485" s="37"/>
      <c r="E485" s="37"/>
      <c r="F485" s="37"/>
      <c r="G485" s="126"/>
      <c r="H485" s="423"/>
      <c r="I485" s="124"/>
    </row>
    <row r="486" spans="1:9" ht="21.75" customHeight="1">
      <c r="A486" s="422" t="s">
        <v>388</v>
      </c>
      <c r="B486" s="37"/>
      <c r="C486" s="37"/>
      <c r="D486" s="37"/>
      <c r="E486" s="37"/>
      <c r="F486" s="37"/>
      <c r="G486" s="126"/>
      <c r="H486" s="423"/>
      <c r="I486" s="124"/>
    </row>
    <row r="487" spans="1:9" ht="21.75" customHeight="1">
      <c r="A487" s="422" t="s">
        <v>389</v>
      </c>
      <c r="B487" s="37">
        <v>612</v>
      </c>
      <c r="C487" s="37"/>
      <c r="D487" s="37">
        <f aca="true" t="shared" si="89" ref="D487:D491">SUM(E487:F487)</f>
        <v>486</v>
      </c>
      <c r="E487" s="37">
        <v>486</v>
      </c>
      <c r="F487" s="37"/>
      <c r="G487" s="126"/>
      <c r="H487" s="423">
        <v>593</v>
      </c>
      <c r="I487" s="124"/>
    </row>
    <row r="488" spans="1:9" s="231" customFormat="1" ht="18.75" customHeight="1">
      <c r="A488" s="420" t="s">
        <v>390</v>
      </c>
      <c r="B488" s="30">
        <f aca="true" t="shared" si="90" ref="B488:F488">SUM(B489:B495)</f>
        <v>454</v>
      </c>
      <c r="C488" s="30">
        <v>1040</v>
      </c>
      <c r="D488" s="30">
        <f t="shared" si="90"/>
        <v>1040</v>
      </c>
      <c r="E488" s="421">
        <f t="shared" si="90"/>
        <v>468</v>
      </c>
      <c r="F488" s="421">
        <f t="shared" si="90"/>
        <v>572</v>
      </c>
      <c r="G488" s="124">
        <f>D488/C488*100</f>
        <v>100</v>
      </c>
      <c r="H488" s="421">
        <f>SUM(H489:H495)</f>
        <v>814</v>
      </c>
      <c r="I488" s="124">
        <f>ROUND((D488-H488)/H488*100,2)</f>
        <v>27.76</v>
      </c>
    </row>
    <row r="489" spans="1:9" ht="18.75" customHeight="1">
      <c r="A489" s="422" t="s">
        <v>391</v>
      </c>
      <c r="B489" s="37">
        <v>129</v>
      </c>
      <c r="C489" s="37"/>
      <c r="D489" s="37">
        <f t="shared" si="89"/>
        <v>454</v>
      </c>
      <c r="E489" s="37">
        <v>454</v>
      </c>
      <c r="F489" s="37"/>
      <c r="G489" s="126"/>
      <c r="H489" s="423">
        <v>410</v>
      </c>
      <c r="I489" s="124"/>
    </row>
    <row r="490" spans="1:9" ht="18.75" customHeight="1">
      <c r="A490" s="422" t="s">
        <v>392</v>
      </c>
      <c r="B490" s="37"/>
      <c r="C490" s="37"/>
      <c r="D490" s="37">
        <f t="shared" si="89"/>
        <v>9</v>
      </c>
      <c r="E490" s="37">
        <v>9</v>
      </c>
      <c r="F490" s="37"/>
      <c r="G490" s="126"/>
      <c r="H490" s="423">
        <v>12</v>
      </c>
      <c r="I490" s="124"/>
    </row>
    <row r="491" spans="1:9" ht="18.75" customHeight="1">
      <c r="A491" s="422" t="s">
        <v>393</v>
      </c>
      <c r="B491" s="37"/>
      <c r="C491" s="37"/>
      <c r="D491" s="37">
        <f t="shared" si="89"/>
        <v>9</v>
      </c>
      <c r="E491" s="37"/>
      <c r="F491" s="37">
        <v>9</v>
      </c>
      <c r="G491" s="126"/>
      <c r="H491" s="423"/>
      <c r="I491" s="124"/>
    </row>
    <row r="492" spans="1:9" ht="18.75" customHeight="1">
      <c r="A492" s="422" t="s">
        <v>394</v>
      </c>
      <c r="B492" s="37"/>
      <c r="C492" s="37"/>
      <c r="D492" s="37"/>
      <c r="E492" s="37"/>
      <c r="F492" s="37"/>
      <c r="G492" s="126"/>
      <c r="H492" s="423"/>
      <c r="I492" s="124"/>
    </row>
    <row r="493" spans="1:9" ht="18.75" customHeight="1">
      <c r="A493" s="422" t="s">
        <v>395</v>
      </c>
      <c r="B493" s="37"/>
      <c r="C493" s="37"/>
      <c r="D493" s="37"/>
      <c r="E493" s="37"/>
      <c r="F493" s="37"/>
      <c r="G493" s="126"/>
      <c r="H493" s="423">
        <v>54</v>
      </c>
      <c r="I493" s="124"/>
    </row>
    <row r="494" spans="1:9" ht="18.75" customHeight="1">
      <c r="A494" s="422" t="s">
        <v>396</v>
      </c>
      <c r="B494" s="37"/>
      <c r="C494" s="37"/>
      <c r="D494" s="37"/>
      <c r="E494" s="37"/>
      <c r="F494" s="37"/>
      <c r="G494" s="126"/>
      <c r="H494" s="423"/>
      <c r="I494" s="124"/>
    </row>
    <row r="495" spans="1:9" ht="18.75" customHeight="1">
      <c r="A495" s="422" t="s">
        <v>397</v>
      </c>
      <c r="B495" s="37">
        <v>325</v>
      </c>
      <c r="C495" s="37"/>
      <c r="D495" s="37">
        <f aca="true" t="shared" si="91" ref="D495:D501">SUM(E495:F495)</f>
        <v>568</v>
      </c>
      <c r="E495" s="37">
        <v>5</v>
      </c>
      <c r="F495" s="37">
        <v>563</v>
      </c>
      <c r="G495" s="126"/>
      <c r="H495" s="423">
        <v>338</v>
      </c>
      <c r="I495" s="124"/>
    </row>
    <row r="496" spans="1:9" s="231" customFormat="1" ht="18.75" customHeight="1">
      <c r="A496" s="420" t="s">
        <v>398</v>
      </c>
      <c r="B496" s="30">
        <f aca="true" t="shared" si="92" ref="B496:F496">SUM(B497:B502)</f>
        <v>886</v>
      </c>
      <c r="C496" s="30">
        <v>898</v>
      </c>
      <c r="D496" s="421">
        <f t="shared" si="92"/>
        <v>898</v>
      </c>
      <c r="E496" s="421">
        <f t="shared" si="92"/>
        <v>840</v>
      </c>
      <c r="F496" s="421">
        <f t="shared" si="92"/>
        <v>58</v>
      </c>
      <c r="G496" s="124">
        <f>D496/C496*100</f>
        <v>100</v>
      </c>
      <c r="H496" s="421">
        <f>SUM(H497:H502)</f>
        <v>386</v>
      </c>
      <c r="I496" s="124">
        <f>ROUND((D496-H496)/H496*100,2)</f>
        <v>132.64</v>
      </c>
    </row>
    <row r="497" spans="1:9" ht="18.75" customHeight="1">
      <c r="A497" s="422" t="s">
        <v>399</v>
      </c>
      <c r="B497" s="37">
        <v>876</v>
      </c>
      <c r="C497" s="37"/>
      <c r="D497" s="37">
        <f t="shared" si="91"/>
        <v>4</v>
      </c>
      <c r="E497" s="37">
        <v>4</v>
      </c>
      <c r="F497" s="37"/>
      <c r="G497" s="126"/>
      <c r="H497" s="423">
        <v>1</v>
      </c>
      <c r="I497" s="124"/>
    </row>
    <row r="498" spans="1:9" ht="23.25" customHeight="1">
      <c r="A498" s="424" t="s">
        <v>400</v>
      </c>
      <c r="B498" s="37"/>
      <c r="C498" s="37"/>
      <c r="D498" s="37">
        <f t="shared" si="91"/>
        <v>104</v>
      </c>
      <c r="E498" s="37">
        <v>104</v>
      </c>
      <c r="F498" s="37"/>
      <c r="G498" s="126"/>
      <c r="H498" s="423">
        <v>102</v>
      </c>
      <c r="I498" s="124"/>
    </row>
    <row r="499" spans="1:9" ht="24" customHeight="1">
      <c r="A499" s="424" t="s">
        <v>1028</v>
      </c>
      <c r="B499" s="37"/>
      <c r="C499" s="37"/>
      <c r="D499" s="37">
        <f t="shared" si="91"/>
        <v>196</v>
      </c>
      <c r="E499" s="37">
        <v>196</v>
      </c>
      <c r="F499" s="37"/>
      <c r="G499" s="126"/>
      <c r="H499" s="423">
        <v>66</v>
      </c>
      <c r="I499" s="124"/>
    </row>
    <row r="500" spans="1:9" ht="18.75" customHeight="1">
      <c r="A500" s="422" t="s">
        <v>402</v>
      </c>
      <c r="B500" s="37"/>
      <c r="C500" s="37"/>
      <c r="D500" s="37">
        <f t="shared" si="91"/>
        <v>234</v>
      </c>
      <c r="E500" s="37">
        <v>228</v>
      </c>
      <c r="F500" s="37">
        <v>6</v>
      </c>
      <c r="G500" s="126"/>
      <c r="H500" s="423">
        <v>3</v>
      </c>
      <c r="I500" s="124"/>
    </row>
    <row r="501" spans="1:9" ht="18.75" customHeight="1">
      <c r="A501" s="422" t="s">
        <v>403</v>
      </c>
      <c r="B501" s="37">
        <v>10</v>
      </c>
      <c r="C501" s="37"/>
      <c r="D501" s="37">
        <f t="shared" si="91"/>
        <v>222</v>
      </c>
      <c r="E501" s="37">
        <v>222</v>
      </c>
      <c r="F501" s="37"/>
      <c r="G501" s="126"/>
      <c r="H501" s="429">
        <v>214</v>
      </c>
      <c r="I501" s="124"/>
    </row>
    <row r="502" spans="1:9" ht="18.75" customHeight="1">
      <c r="A502" s="422" t="s">
        <v>404</v>
      </c>
      <c r="B502" s="37"/>
      <c r="C502" s="37"/>
      <c r="D502" s="37">
        <f aca="true" t="shared" si="93" ref="D502:D562">SUM(E502:F502)</f>
        <v>138</v>
      </c>
      <c r="E502" s="37">
        <v>86</v>
      </c>
      <c r="F502" s="37">
        <v>52</v>
      </c>
      <c r="G502" s="126"/>
      <c r="H502" s="423"/>
      <c r="I502" s="124"/>
    </row>
    <row r="503" spans="1:9" s="231" customFormat="1" ht="18.75" customHeight="1">
      <c r="A503" s="420" t="s">
        <v>405</v>
      </c>
      <c r="B503" s="30">
        <f>SUM(B504:B509)</f>
        <v>670</v>
      </c>
      <c r="C503" s="30">
        <v>652</v>
      </c>
      <c r="D503" s="30">
        <f aca="true" t="shared" si="94" ref="D503:H503">SUM(D504:D509)</f>
        <v>652</v>
      </c>
      <c r="E503" s="30">
        <f t="shared" si="94"/>
        <v>652</v>
      </c>
      <c r="F503" s="30"/>
      <c r="G503" s="124">
        <f>D503/C503*100</f>
        <v>100</v>
      </c>
      <c r="H503" s="30">
        <f t="shared" si="94"/>
        <v>1064</v>
      </c>
      <c r="I503" s="124">
        <f>ROUND((D503-H503)/H503*100,2)</f>
        <v>-38.72</v>
      </c>
    </row>
    <row r="504" spans="1:9" ht="18.75" customHeight="1">
      <c r="A504" s="422" t="s">
        <v>406</v>
      </c>
      <c r="B504" s="37">
        <v>212</v>
      </c>
      <c r="C504" s="37"/>
      <c r="D504" s="37">
        <f t="shared" si="93"/>
        <v>242</v>
      </c>
      <c r="E504" s="37">
        <v>242</v>
      </c>
      <c r="F504" s="37"/>
      <c r="G504" s="126"/>
      <c r="H504" s="423">
        <v>343</v>
      </c>
      <c r="I504" s="124"/>
    </row>
    <row r="505" spans="1:9" ht="18.75" customHeight="1">
      <c r="A505" s="422" t="s">
        <v>407</v>
      </c>
      <c r="B505" s="37">
        <v>147</v>
      </c>
      <c r="C505" s="37"/>
      <c r="D505" s="37">
        <f t="shared" si="93"/>
        <v>124</v>
      </c>
      <c r="E505" s="37">
        <v>124</v>
      </c>
      <c r="F505" s="37"/>
      <c r="G505" s="126"/>
      <c r="H505" s="423">
        <v>168</v>
      </c>
      <c r="I505" s="124"/>
    </row>
    <row r="506" spans="1:9" ht="18.75" customHeight="1">
      <c r="A506" s="422" t="s">
        <v>408</v>
      </c>
      <c r="B506" s="37"/>
      <c r="C506" s="37"/>
      <c r="D506" s="37"/>
      <c r="E506" s="37"/>
      <c r="F506" s="37"/>
      <c r="G506" s="126"/>
      <c r="H506" s="423"/>
      <c r="I506" s="124"/>
    </row>
    <row r="507" spans="1:9" ht="18.75" customHeight="1">
      <c r="A507" s="422" t="s">
        <v>409</v>
      </c>
      <c r="B507" s="37">
        <v>280</v>
      </c>
      <c r="C507" s="37"/>
      <c r="D507" s="37">
        <f t="shared" si="93"/>
        <v>286</v>
      </c>
      <c r="E507" s="37">
        <v>286</v>
      </c>
      <c r="F507" s="37"/>
      <c r="G507" s="126"/>
      <c r="H507" s="423">
        <v>264</v>
      </c>
      <c r="I507" s="124"/>
    </row>
    <row r="508" spans="1:9" ht="18.75" customHeight="1">
      <c r="A508" s="422" t="s">
        <v>410</v>
      </c>
      <c r="B508" s="37"/>
      <c r="C508" s="37"/>
      <c r="D508" s="37"/>
      <c r="E508" s="37"/>
      <c r="F508" s="37"/>
      <c r="G508" s="126"/>
      <c r="H508" s="423"/>
      <c r="I508" s="124"/>
    </row>
    <row r="509" spans="1:9" ht="18.75" customHeight="1">
      <c r="A509" s="422" t="s">
        <v>411</v>
      </c>
      <c r="B509" s="37">
        <v>31</v>
      </c>
      <c r="C509" s="37"/>
      <c r="D509" s="37"/>
      <c r="E509" s="37"/>
      <c r="F509" s="37"/>
      <c r="G509" s="126"/>
      <c r="H509" s="423">
        <v>289</v>
      </c>
      <c r="I509" s="124"/>
    </row>
    <row r="510" spans="1:9" s="231" customFormat="1" ht="18.75" customHeight="1">
      <c r="A510" s="420" t="s">
        <v>412</v>
      </c>
      <c r="B510" s="30">
        <f aca="true" t="shared" si="95" ref="B510:F510">SUM(B511:B518)</f>
        <v>894</v>
      </c>
      <c r="C510" s="30">
        <v>1446</v>
      </c>
      <c r="D510" s="30">
        <f t="shared" si="95"/>
        <v>1446</v>
      </c>
      <c r="E510" s="30">
        <f t="shared" si="95"/>
        <v>1417</v>
      </c>
      <c r="F510" s="30">
        <f t="shared" si="95"/>
        <v>29</v>
      </c>
      <c r="G510" s="124">
        <f>D510/C510*100</f>
        <v>100</v>
      </c>
      <c r="H510" s="421">
        <f>SUM(H511:H518)</f>
        <v>715</v>
      </c>
      <c r="I510" s="124">
        <f>ROUND((D510-H510)/H510*100,2)</f>
        <v>102.24</v>
      </c>
    </row>
    <row r="511" spans="1:9" ht="18.75" customHeight="1">
      <c r="A511" s="422" t="s">
        <v>53</v>
      </c>
      <c r="B511" s="37">
        <v>140</v>
      </c>
      <c r="C511" s="37"/>
      <c r="D511" s="37">
        <f t="shared" si="93"/>
        <v>159</v>
      </c>
      <c r="E511" s="37">
        <v>159</v>
      </c>
      <c r="F511" s="37"/>
      <c r="G511" s="126"/>
      <c r="H511" s="423">
        <v>182</v>
      </c>
      <c r="I511" s="124"/>
    </row>
    <row r="512" spans="1:9" ht="18.75" customHeight="1">
      <c r="A512" s="422" t="s">
        <v>54</v>
      </c>
      <c r="B512" s="37">
        <v>68</v>
      </c>
      <c r="C512" s="37"/>
      <c r="D512" s="37">
        <f t="shared" si="93"/>
        <v>44</v>
      </c>
      <c r="E512" s="37">
        <v>42</v>
      </c>
      <c r="F512" s="37">
        <v>2</v>
      </c>
      <c r="G512" s="126"/>
      <c r="H512" s="423"/>
      <c r="I512" s="124"/>
    </row>
    <row r="513" spans="1:9" ht="18.75" customHeight="1">
      <c r="A513" s="422" t="s">
        <v>158</v>
      </c>
      <c r="B513" s="37"/>
      <c r="C513" s="37"/>
      <c r="D513" s="37"/>
      <c r="E513" s="37"/>
      <c r="F513" s="37"/>
      <c r="G513" s="126"/>
      <c r="H513" s="423"/>
      <c r="I513" s="124"/>
    </row>
    <row r="514" spans="1:9" ht="18.75" customHeight="1">
      <c r="A514" s="422" t="s">
        <v>413</v>
      </c>
      <c r="B514" s="37">
        <v>127</v>
      </c>
      <c r="C514" s="37"/>
      <c r="D514" s="37">
        <f t="shared" si="93"/>
        <v>70</v>
      </c>
      <c r="E514" s="37">
        <v>70</v>
      </c>
      <c r="F514" s="37"/>
      <c r="G514" s="126"/>
      <c r="H514" s="423">
        <v>55</v>
      </c>
      <c r="I514" s="124"/>
    </row>
    <row r="515" spans="1:9" ht="18.75" customHeight="1">
      <c r="A515" s="422" t="s">
        <v>414</v>
      </c>
      <c r="B515" s="37">
        <v>90</v>
      </c>
      <c r="C515" s="37"/>
      <c r="D515" s="37">
        <f t="shared" si="93"/>
        <v>90</v>
      </c>
      <c r="E515" s="37">
        <v>90</v>
      </c>
      <c r="F515" s="37"/>
      <c r="G515" s="126"/>
      <c r="H515" s="423">
        <v>25</v>
      </c>
      <c r="I515" s="124"/>
    </row>
    <row r="516" spans="1:9" ht="18.75" customHeight="1">
      <c r="A516" s="422" t="s">
        <v>415</v>
      </c>
      <c r="B516" s="37"/>
      <c r="C516" s="37"/>
      <c r="D516" s="37">
        <f t="shared" si="93"/>
        <v>767</v>
      </c>
      <c r="E516" s="37">
        <v>767</v>
      </c>
      <c r="F516" s="37"/>
      <c r="G516" s="126"/>
      <c r="H516" s="423"/>
      <c r="I516" s="124"/>
    </row>
    <row r="517" spans="1:9" ht="18.75" customHeight="1">
      <c r="A517" s="422" t="s">
        <v>416</v>
      </c>
      <c r="B517" s="37">
        <v>26</v>
      </c>
      <c r="C517" s="37"/>
      <c r="D517" s="37">
        <f t="shared" si="93"/>
        <v>1</v>
      </c>
      <c r="E517" s="37"/>
      <c r="F517" s="37">
        <v>1</v>
      </c>
      <c r="G517" s="126"/>
      <c r="H517" s="423">
        <v>2</v>
      </c>
      <c r="I517" s="124"/>
    </row>
    <row r="518" spans="1:9" ht="18.75" customHeight="1">
      <c r="A518" s="422" t="s">
        <v>417</v>
      </c>
      <c r="B518" s="37">
        <v>443</v>
      </c>
      <c r="C518" s="37"/>
      <c r="D518" s="37">
        <f t="shared" si="93"/>
        <v>315</v>
      </c>
      <c r="E518" s="37">
        <v>289</v>
      </c>
      <c r="F518" s="37">
        <v>26</v>
      </c>
      <c r="G518" s="126"/>
      <c r="H518" s="423">
        <v>451</v>
      </c>
      <c r="I518" s="124"/>
    </row>
    <row r="519" spans="1:9" s="231" customFormat="1" ht="18.75" customHeight="1">
      <c r="A519" s="420" t="s">
        <v>418</v>
      </c>
      <c r="B519" s="30">
        <f aca="true" t="shared" si="96" ref="B519:F519">SUM(B520:B522)</f>
        <v>62</v>
      </c>
      <c r="C519" s="30">
        <v>91</v>
      </c>
      <c r="D519" s="421">
        <f t="shared" si="96"/>
        <v>91</v>
      </c>
      <c r="E519" s="421">
        <f t="shared" si="96"/>
        <v>91</v>
      </c>
      <c r="F519" s="421">
        <f t="shared" si="96"/>
        <v>0</v>
      </c>
      <c r="G519" s="124">
        <f>D519/C519*100</f>
        <v>100</v>
      </c>
      <c r="H519" s="421">
        <f>SUM(H520:H522)</f>
        <v>213</v>
      </c>
      <c r="I519" s="124">
        <f>ROUND((D519-H519)/H519*100,2)</f>
        <v>-57.28</v>
      </c>
    </row>
    <row r="520" spans="1:9" ht="18.75" customHeight="1">
      <c r="A520" s="422" t="s">
        <v>53</v>
      </c>
      <c r="B520" s="37">
        <v>27</v>
      </c>
      <c r="C520" s="37"/>
      <c r="D520" s="37">
        <f t="shared" si="93"/>
        <v>42</v>
      </c>
      <c r="E520" s="37">
        <v>42</v>
      </c>
      <c r="F520" s="37"/>
      <c r="G520" s="126"/>
      <c r="H520" s="423">
        <v>46</v>
      </c>
      <c r="I520" s="124"/>
    </row>
    <row r="521" spans="1:9" ht="18.75" customHeight="1">
      <c r="A521" s="422" t="s">
        <v>54</v>
      </c>
      <c r="B521" s="37">
        <v>8</v>
      </c>
      <c r="C521" s="37"/>
      <c r="D521" s="37">
        <f t="shared" si="93"/>
        <v>7</v>
      </c>
      <c r="E521" s="37">
        <v>7</v>
      </c>
      <c r="F521" s="37"/>
      <c r="G521" s="126"/>
      <c r="H521" s="423">
        <v>4</v>
      </c>
      <c r="I521" s="124"/>
    </row>
    <row r="522" spans="1:9" ht="18.75" customHeight="1">
      <c r="A522" s="422" t="s">
        <v>419</v>
      </c>
      <c r="B522" s="37">
        <v>27</v>
      </c>
      <c r="C522" s="37"/>
      <c r="D522" s="37">
        <f t="shared" si="93"/>
        <v>42</v>
      </c>
      <c r="E522" s="37">
        <v>42</v>
      </c>
      <c r="F522" s="37"/>
      <c r="G522" s="126"/>
      <c r="H522" s="423">
        <v>163</v>
      </c>
      <c r="I522" s="124"/>
    </row>
    <row r="523" spans="1:9" s="231" customFormat="1" ht="18.75" customHeight="1">
      <c r="A523" s="420" t="s">
        <v>420</v>
      </c>
      <c r="B523" s="30"/>
      <c r="C523" s="30"/>
      <c r="D523" s="37"/>
      <c r="E523" s="30"/>
      <c r="F523" s="30"/>
      <c r="G523" s="124"/>
      <c r="H523" s="30">
        <f>SUM(H524:H525)</f>
        <v>1239</v>
      </c>
      <c r="I523" s="124">
        <f>ROUND((D523-H523)/H523*100,2)</f>
        <v>-100</v>
      </c>
    </row>
    <row r="524" spans="1:9" ht="18.75" customHeight="1">
      <c r="A524" s="422" t="s">
        <v>421</v>
      </c>
      <c r="B524" s="37"/>
      <c r="C524" s="37"/>
      <c r="D524" s="37"/>
      <c r="E524" s="37"/>
      <c r="F524" s="37"/>
      <c r="G524" s="126"/>
      <c r="H524" s="37">
        <v>1239</v>
      </c>
      <c r="I524" s="124"/>
    </row>
    <row r="525" spans="1:9" ht="18.75" customHeight="1">
      <c r="A525" s="422" t="s">
        <v>422</v>
      </c>
      <c r="B525" s="37"/>
      <c r="C525" s="37"/>
      <c r="D525" s="37"/>
      <c r="E525" s="37"/>
      <c r="F525" s="37"/>
      <c r="G525" s="126"/>
      <c r="H525" s="423"/>
      <c r="I525" s="124"/>
    </row>
    <row r="526" spans="1:9" s="231" customFormat="1" ht="18.75" customHeight="1">
      <c r="A526" s="420" t="s">
        <v>423</v>
      </c>
      <c r="B526" s="30">
        <f aca="true" t="shared" si="97" ref="B526:F526">SUM(B527:B528)</f>
        <v>236</v>
      </c>
      <c r="C526" s="30">
        <v>298</v>
      </c>
      <c r="D526" s="421">
        <f t="shared" si="97"/>
        <v>298</v>
      </c>
      <c r="E526" s="421">
        <f t="shared" si="97"/>
        <v>298</v>
      </c>
      <c r="F526" s="421">
        <f t="shared" si="97"/>
        <v>0</v>
      </c>
      <c r="G526" s="124">
        <f>D526/C526*100</f>
        <v>100</v>
      </c>
      <c r="H526" s="421">
        <f>SUM(H527:H528)</f>
        <v>461</v>
      </c>
      <c r="I526" s="124">
        <f>ROUND((D526-H526)/H526*100,2)</f>
        <v>-35.36</v>
      </c>
    </row>
    <row r="527" spans="1:9" ht="18.75" customHeight="1">
      <c r="A527" s="422" t="s">
        <v>424</v>
      </c>
      <c r="B527" s="37"/>
      <c r="C527" s="37"/>
      <c r="D527" s="37"/>
      <c r="E527" s="37"/>
      <c r="F527" s="37"/>
      <c r="G527" s="126"/>
      <c r="H527" s="423"/>
      <c r="I527" s="124"/>
    </row>
    <row r="528" spans="1:9" ht="18.75" customHeight="1">
      <c r="A528" s="422" t="s">
        <v>425</v>
      </c>
      <c r="B528" s="37">
        <v>236</v>
      </c>
      <c r="C528" s="37"/>
      <c r="D528" s="37">
        <f t="shared" si="93"/>
        <v>298</v>
      </c>
      <c r="E528" s="37">
        <v>298</v>
      </c>
      <c r="F528" s="37"/>
      <c r="G528" s="126"/>
      <c r="H528" s="423">
        <v>461</v>
      </c>
      <c r="I528" s="124"/>
    </row>
    <row r="529" spans="1:9" s="231" customFormat="1" ht="18.75" customHeight="1">
      <c r="A529" s="420" t="s">
        <v>426</v>
      </c>
      <c r="B529" s="30"/>
      <c r="C529" s="30"/>
      <c r="D529" s="37"/>
      <c r="E529" s="30"/>
      <c r="F529" s="30"/>
      <c r="G529" s="124"/>
      <c r="H529" s="421"/>
      <c r="I529" s="124"/>
    </row>
    <row r="530" spans="1:9" ht="18.75" customHeight="1">
      <c r="A530" s="422" t="s">
        <v>427</v>
      </c>
      <c r="B530" s="37"/>
      <c r="C530" s="37"/>
      <c r="D530" s="37"/>
      <c r="E530" s="37"/>
      <c r="F530" s="37"/>
      <c r="G530" s="126"/>
      <c r="H530" s="423"/>
      <c r="I530" s="124"/>
    </row>
    <row r="531" spans="1:9" ht="18.75" customHeight="1">
      <c r="A531" s="422" t="s">
        <v>428</v>
      </c>
      <c r="B531" s="37"/>
      <c r="C531" s="37"/>
      <c r="D531" s="37"/>
      <c r="E531" s="37"/>
      <c r="F531" s="37"/>
      <c r="G531" s="126"/>
      <c r="H531" s="423"/>
      <c r="I531" s="124"/>
    </row>
    <row r="532" spans="1:9" s="231" customFormat="1" ht="18.75" customHeight="1">
      <c r="A532" s="431" t="s">
        <v>429</v>
      </c>
      <c r="B532" s="30"/>
      <c r="C532" s="30"/>
      <c r="D532" s="37"/>
      <c r="E532" s="30"/>
      <c r="F532" s="30"/>
      <c r="G532" s="124"/>
      <c r="H532" s="421"/>
      <c r="I532" s="124"/>
    </row>
    <row r="533" spans="1:9" s="231" customFormat="1" ht="18.75" customHeight="1">
      <c r="A533" s="432" t="s">
        <v>430</v>
      </c>
      <c r="B533" s="30"/>
      <c r="C533" s="30">
        <v>28</v>
      </c>
      <c r="D533" s="421">
        <f aca="true" t="shared" si="98" ref="D533:F533">SUM(D534:D535)</f>
        <v>28</v>
      </c>
      <c r="E533" s="421">
        <f t="shared" si="98"/>
        <v>0</v>
      </c>
      <c r="F533" s="421">
        <f t="shared" si="98"/>
        <v>28</v>
      </c>
      <c r="G533" s="124">
        <f>D533/C533*100</f>
        <v>100</v>
      </c>
      <c r="H533" s="421">
        <f>SUM(H534:H535)</f>
        <v>127</v>
      </c>
      <c r="I533" s="124">
        <f>ROUND((D533-H533)/H533*100,2)</f>
        <v>-77.95</v>
      </c>
    </row>
    <row r="534" spans="1:9" ht="18.75" customHeight="1">
      <c r="A534" s="433" t="s">
        <v>431</v>
      </c>
      <c r="B534" s="37"/>
      <c r="C534" s="37"/>
      <c r="D534" s="37"/>
      <c r="E534" s="37"/>
      <c r="F534" s="37"/>
      <c r="G534" s="126"/>
      <c r="H534" s="423"/>
      <c r="I534" s="124"/>
    </row>
    <row r="535" spans="1:9" ht="18.75" customHeight="1">
      <c r="A535" s="433" t="s">
        <v>432</v>
      </c>
      <c r="B535" s="37"/>
      <c r="C535" s="37"/>
      <c r="D535" s="37">
        <f t="shared" si="93"/>
        <v>28</v>
      </c>
      <c r="E535" s="37"/>
      <c r="F535" s="37">
        <v>28</v>
      </c>
      <c r="G535" s="126"/>
      <c r="H535" s="423">
        <v>127</v>
      </c>
      <c r="I535" s="124"/>
    </row>
    <row r="536" spans="1:9" s="231" customFormat="1" ht="18.75" customHeight="1">
      <c r="A536" s="420" t="s">
        <v>433</v>
      </c>
      <c r="B536" s="30">
        <f aca="true" t="shared" si="99" ref="B536:F536">SUM(B537:B539)</f>
        <v>40</v>
      </c>
      <c r="C536" s="30">
        <v>1271</v>
      </c>
      <c r="D536" s="30">
        <f t="shared" si="99"/>
        <v>1271</v>
      </c>
      <c r="E536" s="30">
        <f t="shared" si="99"/>
        <v>1271</v>
      </c>
      <c r="F536" s="421">
        <f t="shared" si="99"/>
        <v>0</v>
      </c>
      <c r="G536" s="124">
        <f>D536/C536*100</f>
        <v>100</v>
      </c>
      <c r="H536" s="421">
        <f>SUM(H537:H539)</f>
        <v>0</v>
      </c>
      <c r="I536" s="124"/>
    </row>
    <row r="537" spans="1:9" ht="24" customHeight="1">
      <c r="A537" s="424" t="s">
        <v>1029</v>
      </c>
      <c r="B537" s="37"/>
      <c r="C537" s="37"/>
      <c r="D537" s="37"/>
      <c r="E537" s="37"/>
      <c r="F537" s="37"/>
      <c r="G537" s="126"/>
      <c r="H537" s="423"/>
      <c r="I537" s="124"/>
    </row>
    <row r="538" spans="1:9" ht="24.75" customHeight="1">
      <c r="A538" s="424" t="s">
        <v>1030</v>
      </c>
      <c r="B538" s="37">
        <v>40</v>
      </c>
      <c r="C538" s="37"/>
      <c r="D538" s="37"/>
      <c r="E538" s="37"/>
      <c r="F538" s="37"/>
      <c r="G538" s="126"/>
      <c r="H538" s="423"/>
      <c r="I538" s="124"/>
    </row>
    <row r="539" spans="1:9" ht="25.5" customHeight="1">
      <c r="A539" s="424" t="s">
        <v>1031</v>
      </c>
      <c r="B539" s="37"/>
      <c r="C539" s="37"/>
      <c r="D539" s="37">
        <f t="shared" si="93"/>
        <v>1271</v>
      </c>
      <c r="E539" s="37">
        <v>1271</v>
      </c>
      <c r="F539" s="37"/>
      <c r="G539" s="126"/>
      <c r="H539" s="423"/>
      <c r="I539" s="124"/>
    </row>
    <row r="540" spans="1:9" s="231" customFormat="1" ht="18.75" customHeight="1">
      <c r="A540" s="420" t="s">
        <v>437</v>
      </c>
      <c r="B540" s="30">
        <f>SUM(B541:B544)</f>
        <v>801</v>
      </c>
      <c r="C540" s="30">
        <v>1</v>
      </c>
      <c r="D540" s="37">
        <f t="shared" si="93"/>
        <v>1</v>
      </c>
      <c r="E540" s="30">
        <f>SUM(E541:E544)</f>
        <v>1</v>
      </c>
      <c r="F540" s="30"/>
      <c r="G540" s="124">
        <f>D540/C540*100</f>
        <v>100</v>
      </c>
      <c r="H540" s="30">
        <f>SUM(H541:H544)</f>
        <v>0</v>
      </c>
      <c r="I540" s="124"/>
    </row>
    <row r="541" spans="1:9" ht="18.75" customHeight="1">
      <c r="A541" s="422" t="s">
        <v>438</v>
      </c>
      <c r="B541" s="37"/>
      <c r="C541" s="37"/>
      <c r="D541" s="37"/>
      <c r="E541" s="37"/>
      <c r="F541" s="37"/>
      <c r="G541" s="126"/>
      <c r="H541" s="423"/>
      <c r="I541" s="124"/>
    </row>
    <row r="542" spans="1:9" ht="18.75" customHeight="1">
      <c r="A542" s="422" t="s">
        <v>439</v>
      </c>
      <c r="B542" s="37"/>
      <c r="C542" s="37"/>
      <c r="D542" s="37"/>
      <c r="E542" s="37"/>
      <c r="F542" s="37"/>
      <c r="G542" s="126"/>
      <c r="H542" s="423"/>
      <c r="I542" s="124"/>
    </row>
    <row r="543" spans="1:9" ht="18.75" customHeight="1">
      <c r="A543" s="422" t="s">
        <v>440</v>
      </c>
      <c r="B543" s="37">
        <v>1</v>
      </c>
      <c r="C543" s="37"/>
      <c r="D543" s="37">
        <f t="shared" si="93"/>
        <v>1</v>
      </c>
      <c r="E543" s="37">
        <v>1</v>
      </c>
      <c r="F543" s="37"/>
      <c r="G543" s="126"/>
      <c r="H543" s="423"/>
      <c r="I543" s="124"/>
    </row>
    <row r="544" spans="1:9" ht="24" customHeight="1">
      <c r="A544" s="424" t="s">
        <v>1032</v>
      </c>
      <c r="B544" s="37">
        <v>800</v>
      </c>
      <c r="C544" s="37"/>
      <c r="D544" s="37"/>
      <c r="E544" s="37"/>
      <c r="F544" s="37"/>
      <c r="G544" s="126"/>
      <c r="H544" s="423"/>
      <c r="I544" s="124"/>
    </row>
    <row r="545" spans="1:9" s="231" customFormat="1" ht="24" customHeight="1">
      <c r="A545" s="434" t="s">
        <v>442</v>
      </c>
      <c r="B545" s="421">
        <f aca="true" t="shared" si="100" ref="B545:F545">SUM(B546:B552)</f>
        <v>85</v>
      </c>
      <c r="C545" s="30">
        <v>678</v>
      </c>
      <c r="D545" s="421">
        <f t="shared" si="100"/>
        <v>678</v>
      </c>
      <c r="E545" s="421">
        <f t="shared" si="100"/>
        <v>672</v>
      </c>
      <c r="F545" s="421">
        <f t="shared" si="100"/>
        <v>6</v>
      </c>
      <c r="G545" s="124">
        <f>D545/C545*100</f>
        <v>100</v>
      </c>
      <c r="H545" s="421">
        <f>SUM(H546:H552)</f>
        <v>0</v>
      </c>
      <c r="I545" s="124" t="e">
        <f>ROUND((D545-H545)/H545*100,2)</f>
        <v>#DIV/0!</v>
      </c>
    </row>
    <row r="546" spans="1:9" ht="24" customHeight="1">
      <c r="A546" s="424" t="s">
        <v>53</v>
      </c>
      <c r="B546" s="37"/>
      <c r="C546" s="37"/>
      <c r="D546" s="37">
        <f t="shared" si="93"/>
        <v>127</v>
      </c>
      <c r="E546" s="37">
        <v>127</v>
      </c>
      <c r="F546" s="37"/>
      <c r="G546" s="124"/>
      <c r="H546" s="421"/>
      <c r="I546" s="124"/>
    </row>
    <row r="547" spans="1:9" ht="24" customHeight="1">
      <c r="A547" s="424" t="s">
        <v>54</v>
      </c>
      <c r="B547" s="37">
        <v>55</v>
      </c>
      <c r="C547" s="37"/>
      <c r="D547" s="37">
        <f t="shared" si="93"/>
        <v>170</v>
      </c>
      <c r="E547" s="37">
        <v>170</v>
      </c>
      <c r="F547" s="37"/>
      <c r="G547" s="124"/>
      <c r="H547" s="421"/>
      <c r="I547" s="124"/>
    </row>
    <row r="548" spans="1:9" ht="24" customHeight="1">
      <c r="A548" s="424" t="s">
        <v>55</v>
      </c>
      <c r="B548" s="37"/>
      <c r="C548" s="37"/>
      <c r="D548" s="37"/>
      <c r="E548" s="37"/>
      <c r="F548" s="37"/>
      <c r="G548" s="124"/>
      <c r="H548" s="421"/>
      <c r="I548" s="124"/>
    </row>
    <row r="549" spans="1:9" ht="24" customHeight="1">
      <c r="A549" s="424" t="s">
        <v>443</v>
      </c>
      <c r="B549" s="37">
        <v>30</v>
      </c>
      <c r="C549" s="37"/>
      <c r="D549" s="37">
        <f t="shared" si="93"/>
        <v>212</v>
      </c>
      <c r="E549" s="37">
        <v>206</v>
      </c>
      <c r="F549" s="37">
        <v>6</v>
      </c>
      <c r="G549" s="124"/>
      <c r="H549" s="435"/>
      <c r="I549" s="124"/>
    </row>
    <row r="550" spans="1:9" ht="24" customHeight="1">
      <c r="A550" s="424" t="s">
        <v>444</v>
      </c>
      <c r="B550" s="37"/>
      <c r="C550" s="37"/>
      <c r="D550" s="37"/>
      <c r="E550" s="37"/>
      <c r="F550" s="37"/>
      <c r="G550" s="124"/>
      <c r="H550" s="421"/>
      <c r="I550" s="124"/>
    </row>
    <row r="551" spans="1:9" ht="24" customHeight="1">
      <c r="A551" s="424" t="s">
        <v>62</v>
      </c>
      <c r="B551" s="37"/>
      <c r="C551" s="37"/>
      <c r="D551" s="37">
        <f t="shared" si="93"/>
        <v>85</v>
      </c>
      <c r="E551" s="37">
        <v>85</v>
      </c>
      <c r="F551" s="37"/>
      <c r="G551" s="124"/>
      <c r="H551" s="421"/>
      <c r="I551" s="124"/>
    </row>
    <row r="552" spans="1:9" ht="24" customHeight="1">
      <c r="A552" s="424" t="s">
        <v>445</v>
      </c>
      <c r="B552" s="37"/>
      <c r="C552" s="37"/>
      <c r="D552" s="37">
        <f t="shared" si="93"/>
        <v>84</v>
      </c>
      <c r="E552" s="37">
        <v>84</v>
      </c>
      <c r="F552" s="37"/>
      <c r="G552" s="124"/>
      <c r="H552" s="421"/>
      <c r="I552" s="124"/>
    </row>
    <row r="553" spans="1:9" s="231" customFormat="1" ht="18.75" customHeight="1">
      <c r="A553" s="420" t="s">
        <v>446</v>
      </c>
      <c r="B553" s="30">
        <f aca="true" t="shared" si="101" ref="B553:F553">B554</f>
        <v>220</v>
      </c>
      <c r="C553" s="30">
        <v>1292</v>
      </c>
      <c r="D553" s="30">
        <f t="shared" si="101"/>
        <v>1292</v>
      </c>
      <c r="E553" s="421">
        <f t="shared" si="101"/>
        <v>480</v>
      </c>
      <c r="F553" s="421">
        <f t="shared" si="101"/>
        <v>812</v>
      </c>
      <c r="G553" s="124">
        <f aca="true" t="shared" si="102" ref="G553:G556">D553/C553*100</f>
        <v>100</v>
      </c>
      <c r="H553" s="421">
        <f>H554</f>
        <v>434</v>
      </c>
      <c r="I553" s="124">
        <f aca="true" t="shared" si="103" ref="I553:I556">ROUND((D553-H553)/H553*100,2)</f>
        <v>197.7</v>
      </c>
    </row>
    <row r="554" spans="1:9" ht="22.5" customHeight="1">
      <c r="A554" s="422" t="s">
        <v>447</v>
      </c>
      <c r="B554" s="37">
        <v>220</v>
      </c>
      <c r="C554" s="37"/>
      <c r="D554" s="37">
        <f t="shared" si="93"/>
        <v>1292</v>
      </c>
      <c r="E554" s="37">
        <v>480</v>
      </c>
      <c r="F554" s="37">
        <v>812</v>
      </c>
      <c r="G554" s="126"/>
      <c r="H554" s="423">
        <v>434</v>
      </c>
      <c r="I554" s="124"/>
    </row>
    <row r="555" spans="1:9" s="231" customFormat="1" ht="21" customHeight="1">
      <c r="A555" s="420" t="s">
        <v>448</v>
      </c>
      <c r="B555" s="30">
        <f aca="true" t="shared" si="104" ref="B555:F555">SUM(B556,B561,B568,B572,B582,B585,B589,B594,B598,B602,B605,B613,B615)</f>
        <v>149045</v>
      </c>
      <c r="C555" s="30">
        <f t="shared" si="104"/>
        <v>173952</v>
      </c>
      <c r="D555" s="30">
        <f t="shared" si="93"/>
        <v>172966</v>
      </c>
      <c r="E555" s="30">
        <f t="shared" si="104"/>
        <v>170765</v>
      </c>
      <c r="F555" s="30">
        <f t="shared" si="104"/>
        <v>2201</v>
      </c>
      <c r="G555" s="124">
        <f t="shared" si="102"/>
        <v>99.43317696835908</v>
      </c>
      <c r="H555" s="30">
        <f>SUM(H556,H561,H568,H572,H582,H585,H589,H594,H598,H602,H605,H613,H615)</f>
        <v>173253</v>
      </c>
      <c r="I555" s="124">
        <f t="shared" si="103"/>
        <v>-0.17</v>
      </c>
    </row>
    <row r="556" spans="1:9" s="231" customFormat="1" ht="21" customHeight="1">
      <c r="A556" s="420" t="s">
        <v>449</v>
      </c>
      <c r="B556" s="30">
        <f aca="true" t="shared" si="105" ref="B556:F556">SUM(B557:B560)</f>
        <v>785</v>
      </c>
      <c r="C556" s="30">
        <v>959</v>
      </c>
      <c r="D556" s="421">
        <f t="shared" si="105"/>
        <v>959</v>
      </c>
      <c r="E556" s="421">
        <f t="shared" si="105"/>
        <v>959</v>
      </c>
      <c r="F556" s="421">
        <f t="shared" si="105"/>
        <v>0</v>
      </c>
      <c r="G556" s="124">
        <f t="shared" si="102"/>
        <v>100</v>
      </c>
      <c r="H556" s="421">
        <f>SUM(H557:H560)</f>
        <v>763</v>
      </c>
      <c r="I556" s="124">
        <f t="shared" si="103"/>
        <v>25.69</v>
      </c>
    </row>
    <row r="557" spans="1:9" ht="18.75" customHeight="1">
      <c r="A557" s="422" t="s">
        <v>53</v>
      </c>
      <c r="B557" s="37">
        <v>597</v>
      </c>
      <c r="C557" s="37"/>
      <c r="D557" s="37">
        <f t="shared" si="93"/>
        <v>668</v>
      </c>
      <c r="E557" s="37">
        <v>668</v>
      </c>
      <c r="F557" s="37"/>
      <c r="G557" s="126"/>
      <c r="H557" s="423">
        <v>560</v>
      </c>
      <c r="I557" s="124"/>
    </row>
    <row r="558" spans="1:9" ht="18.75" customHeight="1">
      <c r="A558" s="422" t="s">
        <v>54</v>
      </c>
      <c r="B558" s="37">
        <v>84</v>
      </c>
      <c r="C558" s="37"/>
      <c r="D558" s="37">
        <f t="shared" si="93"/>
        <v>92</v>
      </c>
      <c r="E558" s="37">
        <v>92</v>
      </c>
      <c r="F558" s="37"/>
      <c r="G558" s="126"/>
      <c r="H558" s="423">
        <v>72</v>
      </c>
      <c r="I558" s="124"/>
    </row>
    <row r="559" spans="1:9" ht="18.75" customHeight="1">
      <c r="A559" s="422" t="s">
        <v>55</v>
      </c>
      <c r="B559" s="37"/>
      <c r="C559" s="37"/>
      <c r="D559" s="37"/>
      <c r="E559" s="37"/>
      <c r="F559" s="37"/>
      <c r="G559" s="126"/>
      <c r="H559" s="423"/>
      <c r="I559" s="124"/>
    </row>
    <row r="560" spans="1:9" ht="23.25" customHeight="1">
      <c r="A560" s="424" t="s">
        <v>450</v>
      </c>
      <c r="B560" s="37">
        <v>104</v>
      </c>
      <c r="C560" s="37"/>
      <c r="D560" s="37">
        <f t="shared" si="93"/>
        <v>199</v>
      </c>
      <c r="E560" s="37">
        <v>199</v>
      </c>
      <c r="F560" s="37"/>
      <c r="G560" s="126"/>
      <c r="H560" s="423">
        <v>131</v>
      </c>
      <c r="I560" s="124"/>
    </row>
    <row r="561" spans="1:9" s="231" customFormat="1" ht="18.75" customHeight="1">
      <c r="A561" s="420" t="s">
        <v>451</v>
      </c>
      <c r="B561" s="30">
        <f aca="true" t="shared" si="106" ref="B561:F561">SUM(B562:B567)</f>
        <v>2620</v>
      </c>
      <c r="C561" s="30">
        <v>3337</v>
      </c>
      <c r="D561" s="30">
        <f t="shared" si="106"/>
        <v>3337</v>
      </c>
      <c r="E561" s="30">
        <f t="shared" si="106"/>
        <v>3337</v>
      </c>
      <c r="F561" s="421">
        <f t="shared" si="106"/>
        <v>0</v>
      </c>
      <c r="G561" s="124">
        <f>D561/C561*100</f>
        <v>100</v>
      </c>
      <c r="H561" s="30">
        <f>SUM(H562:H567)</f>
        <v>2540</v>
      </c>
      <c r="I561" s="124">
        <f>ROUND((D561-H561)/H561*100,2)</f>
        <v>31.38</v>
      </c>
    </row>
    <row r="562" spans="1:9" ht="18.75" customHeight="1">
      <c r="A562" s="422" t="s">
        <v>452</v>
      </c>
      <c r="B562" s="37">
        <v>2620</v>
      </c>
      <c r="C562" s="37"/>
      <c r="D562" s="37">
        <f t="shared" si="93"/>
        <v>2550</v>
      </c>
      <c r="E562" s="37">
        <v>2550</v>
      </c>
      <c r="F562" s="37"/>
      <c r="G562" s="126"/>
      <c r="H562" s="37">
        <v>2540</v>
      </c>
      <c r="I562" s="124"/>
    </row>
    <row r="563" spans="1:9" ht="18.75" customHeight="1">
      <c r="A563" s="422" t="s">
        <v>453</v>
      </c>
      <c r="B563" s="37"/>
      <c r="C563" s="37"/>
      <c r="D563" s="37"/>
      <c r="E563" s="37"/>
      <c r="F563" s="37"/>
      <c r="G563" s="126"/>
      <c r="H563" s="423"/>
      <c r="I563" s="124"/>
    </row>
    <row r="564" spans="1:9" ht="18.75" customHeight="1">
      <c r="A564" s="422" t="s">
        <v>454</v>
      </c>
      <c r="B564" s="37"/>
      <c r="C564" s="37"/>
      <c r="D564" s="37"/>
      <c r="E564" s="37"/>
      <c r="F564" s="37"/>
      <c r="G564" s="126"/>
      <c r="H564" s="423"/>
      <c r="I564" s="124"/>
    </row>
    <row r="565" spans="1:9" ht="18.75" customHeight="1">
      <c r="A565" s="422" t="s">
        <v>455</v>
      </c>
      <c r="B565" s="37"/>
      <c r="C565" s="37"/>
      <c r="D565" s="37"/>
      <c r="E565" s="37"/>
      <c r="F565" s="37"/>
      <c r="G565" s="126"/>
      <c r="H565" s="423"/>
      <c r="I565" s="124"/>
    </row>
    <row r="566" spans="1:9" ht="18.75" customHeight="1">
      <c r="A566" s="422" t="s">
        <v>456</v>
      </c>
      <c r="B566" s="37"/>
      <c r="C566" s="37"/>
      <c r="D566" s="37"/>
      <c r="E566" s="37"/>
      <c r="F566" s="37"/>
      <c r="G566" s="126"/>
      <c r="H566" s="423"/>
      <c r="I566" s="124"/>
    </row>
    <row r="567" spans="1:9" ht="18.75" customHeight="1">
      <c r="A567" s="422" t="s">
        <v>457</v>
      </c>
      <c r="B567" s="37"/>
      <c r="C567" s="37"/>
      <c r="D567" s="37">
        <f aca="true" t="shared" si="107" ref="D567:D620">SUM(E567:F567)</f>
        <v>787</v>
      </c>
      <c r="E567" s="37">
        <v>787</v>
      </c>
      <c r="F567" s="37"/>
      <c r="G567" s="126"/>
      <c r="H567" s="423"/>
      <c r="I567" s="124"/>
    </row>
    <row r="568" spans="1:9" s="231" customFormat="1" ht="18.75" customHeight="1">
      <c r="A568" s="420" t="s">
        <v>458</v>
      </c>
      <c r="B568" s="30">
        <f aca="true" t="shared" si="108" ref="B568:F568">SUM(B569:B571)</f>
        <v>762</v>
      </c>
      <c r="C568" s="30">
        <v>1138</v>
      </c>
      <c r="D568" s="30">
        <f t="shared" si="108"/>
        <v>1138</v>
      </c>
      <c r="E568" s="30"/>
      <c r="F568" s="30">
        <f t="shared" si="108"/>
        <v>1138</v>
      </c>
      <c r="G568" s="124">
        <f>D568/C568*100</f>
        <v>100</v>
      </c>
      <c r="H568" s="421">
        <f>SUM(H569:H571)</f>
        <v>579</v>
      </c>
      <c r="I568" s="124">
        <f>ROUND((D568-H568)/H568*100,2)</f>
        <v>96.55</v>
      </c>
    </row>
    <row r="569" spans="1:9" ht="18.75" customHeight="1">
      <c r="A569" s="422" t="s">
        <v>459</v>
      </c>
      <c r="B569" s="37"/>
      <c r="C569" s="37"/>
      <c r="D569" s="37">
        <f t="shared" si="107"/>
        <v>13</v>
      </c>
      <c r="E569" s="37"/>
      <c r="F569" s="37">
        <v>13</v>
      </c>
      <c r="G569" s="126"/>
      <c r="H569" s="423">
        <v>20</v>
      </c>
      <c r="I569" s="124"/>
    </row>
    <row r="570" spans="1:9" ht="18.75" customHeight="1">
      <c r="A570" s="422" t="s">
        <v>460</v>
      </c>
      <c r="B570" s="37">
        <v>374</v>
      </c>
      <c r="C570" s="37"/>
      <c r="D570" s="37">
        <f t="shared" si="107"/>
        <v>651</v>
      </c>
      <c r="E570" s="37"/>
      <c r="F570" s="37">
        <v>651</v>
      </c>
      <c r="G570" s="126"/>
      <c r="H570" s="423">
        <v>309</v>
      </c>
      <c r="I570" s="124"/>
    </row>
    <row r="571" spans="1:9" ht="18.75" customHeight="1">
      <c r="A571" s="422" t="s">
        <v>461</v>
      </c>
      <c r="B571" s="37">
        <v>388</v>
      </c>
      <c r="C571" s="37"/>
      <c r="D571" s="37">
        <f t="shared" si="107"/>
        <v>474</v>
      </c>
      <c r="E571" s="37"/>
      <c r="F571" s="37">
        <v>474</v>
      </c>
      <c r="G571" s="126"/>
      <c r="H571" s="423">
        <v>250</v>
      </c>
      <c r="I571" s="124"/>
    </row>
    <row r="572" spans="1:9" s="231" customFormat="1" ht="18.75" customHeight="1">
      <c r="A572" s="420" t="s">
        <v>462</v>
      </c>
      <c r="B572" s="30">
        <f aca="true" t="shared" si="109" ref="B572:F572">SUM(B573:B581)</f>
        <v>3914</v>
      </c>
      <c r="C572" s="30">
        <v>6366</v>
      </c>
      <c r="D572" s="30">
        <f t="shared" si="109"/>
        <v>6366</v>
      </c>
      <c r="E572" s="30">
        <f t="shared" si="109"/>
        <v>6054</v>
      </c>
      <c r="F572" s="30">
        <f t="shared" si="109"/>
        <v>312</v>
      </c>
      <c r="G572" s="30">
        <f>D572/C572*100</f>
        <v>100</v>
      </c>
      <c r="H572" s="30">
        <f>SUM(H573:H581)</f>
        <v>8497</v>
      </c>
      <c r="I572" s="124">
        <f>ROUND((D572-H572)/H572*100,2)</f>
        <v>-25.08</v>
      </c>
    </row>
    <row r="573" spans="1:9" ht="18.75" customHeight="1">
      <c r="A573" s="422" t="s">
        <v>463</v>
      </c>
      <c r="B573" s="37">
        <v>625</v>
      </c>
      <c r="C573" s="37"/>
      <c r="D573" s="37">
        <f t="shared" si="107"/>
        <v>668</v>
      </c>
      <c r="E573" s="37">
        <v>668</v>
      </c>
      <c r="F573" s="37"/>
      <c r="G573" s="126"/>
      <c r="H573" s="423">
        <v>634</v>
      </c>
      <c r="I573" s="124"/>
    </row>
    <row r="574" spans="1:9" ht="18.75" customHeight="1">
      <c r="A574" s="422" t="s">
        <v>464</v>
      </c>
      <c r="B574" s="37">
        <v>229</v>
      </c>
      <c r="C574" s="37"/>
      <c r="D574" s="37">
        <f t="shared" si="107"/>
        <v>300</v>
      </c>
      <c r="E574" s="37">
        <v>300</v>
      </c>
      <c r="F574" s="37"/>
      <c r="G574" s="126"/>
      <c r="H574" s="423">
        <v>262</v>
      </c>
      <c r="I574" s="124"/>
    </row>
    <row r="575" spans="1:9" ht="18.75" customHeight="1">
      <c r="A575" s="422" t="s">
        <v>465</v>
      </c>
      <c r="B575" s="37">
        <v>640</v>
      </c>
      <c r="C575" s="37"/>
      <c r="D575" s="37">
        <f t="shared" si="107"/>
        <v>1172</v>
      </c>
      <c r="E575" s="37">
        <v>1172</v>
      </c>
      <c r="F575" s="37"/>
      <c r="G575" s="126"/>
      <c r="H575" s="423">
        <v>2127</v>
      </c>
      <c r="I575" s="124"/>
    </row>
    <row r="576" spans="1:9" ht="18.75" customHeight="1">
      <c r="A576" s="422" t="s">
        <v>468</v>
      </c>
      <c r="B576" s="37">
        <v>1299</v>
      </c>
      <c r="C576" s="37"/>
      <c r="D576" s="37">
        <f t="shared" si="107"/>
        <v>2057</v>
      </c>
      <c r="E576" s="37">
        <v>2057</v>
      </c>
      <c r="F576" s="37"/>
      <c r="G576" s="126"/>
      <c r="H576" s="423">
        <v>1737</v>
      </c>
      <c r="I576" s="124"/>
    </row>
    <row r="577" spans="1:9" ht="18.75" customHeight="1">
      <c r="A577" s="422" t="s">
        <v>469</v>
      </c>
      <c r="B577" s="37">
        <v>279</v>
      </c>
      <c r="C577" s="37"/>
      <c r="D577" s="37">
        <f t="shared" si="107"/>
        <v>695</v>
      </c>
      <c r="E577" s="37">
        <v>695</v>
      </c>
      <c r="F577" s="37"/>
      <c r="G577" s="126"/>
      <c r="H577" s="423">
        <v>486</v>
      </c>
      <c r="I577" s="124"/>
    </row>
    <row r="578" spans="1:9" ht="18.75" customHeight="1">
      <c r="A578" s="422" t="s">
        <v>470</v>
      </c>
      <c r="B578" s="37">
        <v>424</v>
      </c>
      <c r="C578" s="37"/>
      <c r="D578" s="37">
        <f t="shared" si="107"/>
        <v>718</v>
      </c>
      <c r="E578" s="37">
        <v>425</v>
      </c>
      <c r="F578" s="37">
        <v>293</v>
      </c>
      <c r="G578" s="126"/>
      <c r="H578" s="423">
        <v>347</v>
      </c>
      <c r="I578" s="124"/>
    </row>
    <row r="579" spans="1:9" ht="18.75" customHeight="1">
      <c r="A579" s="422" t="s">
        <v>471</v>
      </c>
      <c r="B579" s="37">
        <v>132</v>
      </c>
      <c r="C579" s="37"/>
      <c r="D579" s="37">
        <f t="shared" si="107"/>
        <v>598</v>
      </c>
      <c r="E579" s="37">
        <v>589</v>
      </c>
      <c r="F579" s="37">
        <v>9</v>
      </c>
      <c r="G579" s="126"/>
      <c r="H579" s="423">
        <v>663</v>
      </c>
      <c r="I579" s="124"/>
    </row>
    <row r="580" spans="1:9" ht="18.75" customHeight="1">
      <c r="A580" s="422" t="s">
        <v>472</v>
      </c>
      <c r="B580" s="37">
        <v>25</v>
      </c>
      <c r="C580" s="37"/>
      <c r="D580" s="37">
        <f t="shared" si="107"/>
        <v>25</v>
      </c>
      <c r="E580" s="37">
        <v>25</v>
      </c>
      <c r="F580" s="37"/>
      <c r="G580" s="126"/>
      <c r="H580" s="423">
        <v>25</v>
      </c>
      <c r="I580" s="124"/>
    </row>
    <row r="581" spans="1:9" ht="18.75" customHeight="1">
      <c r="A581" s="422" t="s">
        <v>473</v>
      </c>
      <c r="B581" s="37">
        <v>261</v>
      </c>
      <c r="C581" s="37"/>
      <c r="D581" s="37">
        <f t="shared" si="107"/>
        <v>133</v>
      </c>
      <c r="E581" s="37">
        <v>123</v>
      </c>
      <c r="F581" s="37">
        <v>10</v>
      </c>
      <c r="G581" s="126"/>
      <c r="H581" s="423">
        <v>2216</v>
      </c>
      <c r="I581" s="124"/>
    </row>
    <row r="582" spans="1:9" s="231" customFormat="1" ht="18.75" customHeight="1">
      <c r="A582" s="420" t="s">
        <v>474</v>
      </c>
      <c r="B582" s="30">
        <f aca="true" t="shared" si="110" ref="B582:F582">SUM(B583:B584)</f>
        <v>25</v>
      </c>
      <c r="C582" s="30">
        <v>233</v>
      </c>
      <c r="D582" s="421">
        <f t="shared" si="110"/>
        <v>233</v>
      </c>
      <c r="E582" s="421">
        <f t="shared" si="110"/>
        <v>233</v>
      </c>
      <c r="F582" s="421">
        <f t="shared" si="110"/>
        <v>0</v>
      </c>
      <c r="G582" s="124">
        <f>D582/C582*100</f>
        <v>100</v>
      </c>
      <c r="H582" s="421">
        <f>SUM(H583:H584)</f>
        <v>118</v>
      </c>
      <c r="I582" s="124">
        <f>ROUND((D582-H582)/H582*100,2)</f>
        <v>97.46</v>
      </c>
    </row>
    <row r="583" spans="1:9" ht="18.75" customHeight="1">
      <c r="A583" s="422" t="s">
        <v>475</v>
      </c>
      <c r="B583" s="37">
        <v>15</v>
      </c>
      <c r="C583" s="37"/>
      <c r="D583" s="37">
        <f t="shared" si="107"/>
        <v>15</v>
      </c>
      <c r="E583" s="37">
        <v>15</v>
      </c>
      <c r="F583" s="37"/>
      <c r="G583" s="126"/>
      <c r="H583" s="423">
        <v>82</v>
      </c>
      <c r="I583" s="124"/>
    </row>
    <row r="584" spans="1:9" ht="18.75" customHeight="1">
      <c r="A584" s="422" t="s">
        <v>476</v>
      </c>
      <c r="B584" s="37">
        <v>10</v>
      </c>
      <c r="C584" s="37"/>
      <c r="D584" s="37">
        <f t="shared" si="107"/>
        <v>218</v>
      </c>
      <c r="E584" s="37">
        <v>218</v>
      </c>
      <c r="F584" s="37"/>
      <c r="G584" s="126"/>
      <c r="H584" s="423">
        <v>36</v>
      </c>
      <c r="I584" s="124"/>
    </row>
    <row r="585" spans="1:9" s="231" customFormat="1" ht="18.75" customHeight="1">
      <c r="A585" s="420" t="s">
        <v>477</v>
      </c>
      <c r="B585" s="30">
        <f aca="true" t="shared" si="111" ref="B585:F585">SUM(B586:B588)</f>
        <v>564</v>
      </c>
      <c r="C585" s="30">
        <v>272</v>
      </c>
      <c r="D585" s="421">
        <f t="shared" si="111"/>
        <v>272</v>
      </c>
      <c r="E585" s="421">
        <f t="shared" si="111"/>
        <v>139</v>
      </c>
      <c r="F585" s="421">
        <f t="shared" si="111"/>
        <v>133</v>
      </c>
      <c r="G585" s="124">
        <f>D585/C585*100</f>
        <v>100</v>
      </c>
      <c r="H585" s="421">
        <f>SUM(H586:H588)</f>
        <v>688</v>
      </c>
      <c r="I585" s="124">
        <f>ROUND((D585-H585)/H585*100,2)</f>
        <v>-60.47</v>
      </c>
    </row>
    <row r="586" spans="1:9" ht="18.75" customHeight="1">
      <c r="A586" s="422" t="s">
        <v>478</v>
      </c>
      <c r="B586" s="37">
        <v>60</v>
      </c>
      <c r="C586" s="37"/>
      <c r="D586" s="37">
        <f t="shared" si="107"/>
        <v>80</v>
      </c>
      <c r="E586" s="37">
        <v>80</v>
      </c>
      <c r="F586" s="37"/>
      <c r="G586" s="126"/>
      <c r="H586" s="423">
        <v>70</v>
      </c>
      <c r="I586" s="124"/>
    </row>
    <row r="587" spans="1:9" ht="18.75" customHeight="1">
      <c r="A587" s="422" t="s">
        <v>479</v>
      </c>
      <c r="B587" s="37"/>
      <c r="C587" s="37"/>
      <c r="D587" s="37"/>
      <c r="E587" s="37"/>
      <c r="F587" s="37"/>
      <c r="G587" s="126"/>
      <c r="H587" s="423">
        <v>67</v>
      </c>
      <c r="I587" s="124"/>
    </row>
    <row r="588" spans="1:9" ht="18.75" customHeight="1">
      <c r="A588" s="422" t="s">
        <v>480</v>
      </c>
      <c r="B588" s="37">
        <v>504</v>
      </c>
      <c r="C588" s="37"/>
      <c r="D588" s="37">
        <f t="shared" si="107"/>
        <v>192</v>
      </c>
      <c r="E588" s="37">
        <v>59</v>
      </c>
      <c r="F588" s="37">
        <v>133</v>
      </c>
      <c r="G588" s="126"/>
      <c r="H588" s="423">
        <v>551</v>
      </c>
      <c r="I588" s="124"/>
    </row>
    <row r="589" spans="1:9" s="231" customFormat="1" ht="21" customHeight="1">
      <c r="A589" s="420" t="s">
        <v>481</v>
      </c>
      <c r="B589" s="30">
        <f aca="true" t="shared" si="112" ref="B589:F589">SUM(B590:B593)</f>
        <v>5007</v>
      </c>
      <c r="C589" s="30">
        <v>5073</v>
      </c>
      <c r="D589" s="30">
        <f t="shared" si="112"/>
        <v>5073</v>
      </c>
      <c r="E589" s="30">
        <f t="shared" si="112"/>
        <v>4867</v>
      </c>
      <c r="F589" s="30">
        <f t="shared" si="112"/>
        <v>206</v>
      </c>
      <c r="G589" s="124">
        <f>D589/C589*100</f>
        <v>100</v>
      </c>
      <c r="H589" s="30">
        <f>SUM(H590:H593)</f>
        <v>4728</v>
      </c>
      <c r="I589" s="124">
        <f>ROUND((D589-H589)/H589*100,2)</f>
        <v>7.3</v>
      </c>
    </row>
    <row r="590" spans="1:9" ht="21" customHeight="1">
      <c r="A590" s="422" t="s">
        <v>482</v>
      </c>
      <c r="B590" s="37">
        <v>2240</v>
      </c>
      <c r="C590" s="37"/>
      <c r="D590" s="37">
        <f t="shared" si="107"/>
        <v>2308</v>
      </c>
      <c r="E590" s="37">
        <v>2276</v>
      </c>
      <c r="F590" s="37">
        <v>32</v>
      </c>
      <c r="G590" s="126"/>
      <c r="H590" s="37">
        <v>2259</v>
      </c>
      <c r="I590" s="124"/>
    </row>
    <row r="591" spans="1:9" ht="21" customHeight="1">
      <c r="A591" s="422" t="s">
        <v>483</v>
      </c>
      <c r="B591" s="37">
        <v>2203</v>
      </c>
      <c r="C591" s="37"/>
      <c r="D591" s="37">
        <f t="shared" si="107"/>
        <v>2259</v>
      </c>
      <c r="E591" s="37">
        <v>2091</v>
      </c>
      <c r="F591" s="37">
        <v>168</v>
      </c>
      <c r="G591" s="126"/>
      <c r="H591" s="37">
        <v>2108</v>
      </c>
      <c r="I591" s="124"/>
    </row>
    <row r="592" spans="1:9" ht="21" customHeight="1">
      <c r="A592" s="422" t="s">
        <v>484</v>
      </c>
      <c r="B592" s="37">
        <v>563</v>
      </c>
      <c r="C592" s="37"/>
      <c r="D592" s="37">
        <f t="shared" si="107"/>
        <v>501</v>
      </c>
      <c r="E592" s="37">
        <v>495</v>
      </c>
      <c r="F592" s="37">
        <v>6</v>
      </c>
      <c r="G592" s="126"/>
      <c r="H592" s="37">
        <v>359</v>
      </c>
      <c r="I592" s="124"/>
    </row>
    <row r="593" spans="1:9" ht="21" customHeight="1">
      <c r="A593" s="422" t="s">
        <v>485</v>
      </c>
      <c r="B593" s="37">
        <v>1</v>
      </c>
      <c r="C593" s="37"/>
      <c r="D593" s="37">
        <f t="shared" si="107"/>
        <v>5</v>
      </c>
      <c r="E593" s="37">
        <v>5</v>
      </c>
      <c r="F593" s="37"/>
      <c r="G593" s="126"/>
      <c r="H593" s="37">
        <v>2</v>
      </c>
      <c r="I593" s="124"/>
    </row>
    <row r="594" spans="1:9" s="231" customFormat="1" ht="25.5" customHeight="1">
      <c r="A594" s="420" t="s">
        <v>486</v>
      </c>
      <c r="B594" s="30">
        <f>SUM(B595:B597)</f>
        <v>134239</v>
      </c>
      <c r="C594" s="30">
        <v>154320</v>
      </c>
      <c r="D594" s="30">
        <f aca="true" t="shared" si="113" ref="D594:H594">SUM(D595:D597)</f>
        <v>153653</v>
      </c>
      <c r="E594" s="30">
        <f t="shared" si="113"/>
        <v>153653</v>
      </c>
      <c r="F594" s="37"/>
      <c r="G594" s="124"/>
      <c r="H594" s="37">
        <f t="shared" si="113"/>
        <v>153422</v>
      </c>
      <c r="I594" s="124">
        <f>ROUND((D594-H594)/H594*100,2)</f>
        <v>0.15</v>
      </c>
    </row>
    <row r="595" spans="1:9" ht="28.5" customHeight="1">
      <c r="A595" s="424" t="s">
        <v>1033</v>
      </c>
      <c r="B595" s="37"/>
      <c r="C595" s="37"/>
      <c r="D595" s="37">
        <f t="shared" si="107"/>
        <v>68</v>
      </c>
      <c r="E595" s="37">
        <v>68</v>
      </c>
      <c r="F595" s="37"/>
      <c r="G595" s="126"/>
      <c r="H595" s="423">
        <v>61</v>
      </c>
      <c r="I595" s="124"/>
    </row>
    <row r="596" spans="1:9" ht="28.5" customHeight="1">
      <c r="A596" s="424" t="s">
        <v>1034</v>
      </c>
      <c r="B596" s="37">
        <v>134239</v>
      </c>
      <c r="C596" s="37"/>
      <c r="D596" s="37">
        <f t="shared" si="107"/>
        <v>153585</v>
      </c>
      <c r="E596" s="37">
        <v>153585</v>
      </c>
      <c r="F596" s="37"/>
      <c r="G596" s="126"/>
      <c r="H596" s="37">
        <v>153361</v>
      </c>
      <c r="I596" s="124"/>
    </row>
    <row r="597" spans="1:9" ht="26.25" customHeight="1">
      <c r="A597" s="424" t="s">
        <v>1035</v>
      </c>
      <c r="B597" s="37"/>
      <c r="C597" s="37"/>
      <c r="D597" s="37"/>
      <c r="E597" s="37"/>
      <c r="F597" s="37"/>
      <c r="G597" s="126"/>
      <c r="H597" s="423"/>
      <c r="I597" s="124"/>
    </row>
    <row r="598" spans="1:9" s="231" customFormat="1" ht="24" customHeight="1">
      <c r="A598" s="434" t="s">
        <v>490</v>
      </c>
      <c r="B598" s="30">
        <f aca="true" t="shared" si="114" ref="B598:F598">SUM(B599:B601)</f>
        <v>258</v>
      </c>
      <c r="C598" s="30">
        <v>459</v>
      </c>
      <c r="D598" s="421">
        <f t="shared" si="114"/>
        <v>459</v>
      </c>
      <c r="E598" s="421">
        <f t="shared" si="114"/>
        <v>95</v>
      </c>
      <c r="F598" s="421">
        <f t="shared" si="114"/>
        <v>364</v>
      </c>
      <c r="G598" s="124"/>
      <c r="H598" s="421">
        <f>SUM(H599:H601)</f>
        <v>412</v>
      </c>
      <c r="I598" s="124">
        <f>ROUND((D598-H598)/H598*100,2)</f>
        <v>11.41</v>
      </c>
    </row>
    <row r="599" spans="1:9" ht="24" customHeight="1">
      <c r="A599" s="422" t="s">
        <v>491</v>
      </c>
      <c r="B599" s="37">
        <v>171</v>
      </c>
      <c r="C599" s="37"/>
      <c r="D599" s="37">
        <f t="shared" si="107"/>
        <v>174</v>
      </c>
      <c r="E599" s="37"/>
      <c r="F599" s="37">
        <v>174</v>
      </c>
      <c r="G599" s="126"/>
      <c r="H599" s="423">
        <v>304</v>
      </c>
      <c r="I599" s="124"/>
    </row>
    <row r="600" spans="1:9" ht="23.25" customHeight="1">
      <c r="A600" s="422" t="s">
        <v>492</v>
      </c>
      <c r="B600" s="37">
        <v>87</v>
      </c>
      <c r="C600" s="37"/>
      <c r="D600" s="37">
        <f t="shared" si="107"/>
        <v>95</v>
      </c>
      <c r="E600" s="37">
        <v>95</v>
      </c>
      <c r="F600" s="37"/>
      <c r="G600" s="126"/>
      <c r="H600" s="423">
        <v>108</v>
      </c>
      <c r="I600" s="124"/>
    </row>
    <row r="601" spans="1:9" ht="23.25" customHeight="1">
      <c r="A601" s="422" t="s">
        <v>493</v>
      </c>
      <c r="B601" s="37"/>
      <c r="C601" s="37"/>
      <c r="D601" s="37">
        <f t="shared" si="107"/>
        <v>190</v>
      </c>
      <c r="E601" s="37"/>
      <c r="F601" s="37">
        <v>190</v>
      </c>
      <c r="G601" s="126"/>
      <c r="H601" s="423"/>
      <c r="I601" s="124"/>
    </row>
    <row r="602" spans="1:9" s="231" customFormat="1" ht="26.25" customHeight="1">
      <c r="A602" s="420" t="s">
        <v>494</v>
      </c>
      <c r="B602" s="30">
        <f aca="true" t="shared" si="115" ref="B602:F602">SUM(B603:B604)</f>
        <v>180</v>
      </c>
      <c r="C602" s="30">
        <v>182</v>
      </c>
      <c r="D602" s="421">
        <f t="shared" si="115"/>
        <v>182</v>
      </c>
      <c r="E602" s="421">
        <f t="shared" si="115"/>
        <v>150</v>
      </c>
      <c r="F602" s="421">
        <f t="shared" si="115"/>
        <v>32</v>
      </c>
      <c r="G602" s="124"/>
      <c r="H602" s="421">
        <f>SUM(H603:H604)</f>
        <v>31</v>
      </c>
      <c r="I602" s="124">
        <f>ROUND((D602-H602)/H602*100,2)</f>
        <v>487.1</v>
      </c>
    </row>
    <row r="603" spans="1:9" ht="23.25" customHeight="1">
      <c r="A603" s="422" t="s">
        <v>495</v>
      </c>
      <c r="B603" s="37">
        <v>180</v>
      </c>
      <c r="C603" s="37"/>
      <c r="D603" s="37">
        <f t="shared" si="107"/>
        <v>182</v>
      </c>
      <c r="E603" s="37">
        <v>150</v>
      </c>
      <c r="F603" s="37">
        <v>32</v>
      </c>
      <c r="G603" s="126"/>
      <c r="H603" s="423">
        <v>31</v>
      </c>
      <c r="I603" s="124"/>
    </row>
    <row r="604" spans="1:9" ht="23.25" customHeight="1">
      <c r="A604" s="422" t="s">
        <v>496</v>
      </c>
      <c r="B604" s="37"/>
      <c r="C604" s="37"/>
      <c r="D604" s="37"/>
      <c r="E604" s="37"/>
      <c r="F604" s="37"/>
      <c r="G604" s="126"/>
      <c r="H604" s="423"/>
      <c r="I604" s="124"/>
    </row>
    <row r="605" spans="1:9" s="231" customFormat="1" ht="25.5" customHeight="1">
      <c r="A605" s="420" t="s">
        <v>497</v>
      </c>
      <c r="B605" s="30">
        <f>SUM(B606:B612)</f>
        <v>327</v>
      </c>
      <c r="C605" s="30">
        <v>578</v>
      </c>
      <c r="D605" s="30">
        <f t="shared" si="107"/>
        <v>578</v>
      </c>
      <c r="E605" s="30">
        <f>SUM(E606:E612)</f>
        <v>578</v>
      </c>
      <c r="F605" s="30"/>
      <c r="G605" s="124"/>
      <c r="H605" s="30">
        <f>SUM(H606:H612)</f>
        <v>0</v>
      </c>
      <c r="I605" s="124"/>
    </row>
    <row r="606" spans="1:9" ht="22.5" customHeight="1">
      <c r="A606" s="422" t="s">
        <v>498</v>
      </c>
      <c r="B606" s="37">
        <v>226</v>
      </c>
      <c r="C606" s="37"/>
      <c r="D606" s="37">
        <f t="shared" si="107"/>
        <v>310</v>
      </c>
      <c r="E606" s="37">
        <v>310</v>
      </c>
      <c r="F606" s="37"/>
      <c r="G606" s="126"/>
      <c r="H606" s="423"/>
      <c r="I606" s="124"/>
    </row>
    <row r="607" spans="1:9" ht="22.5" customHeight="1">
      <c r="A607" s="422" t="s">
        <v>499</v>
      </c>
      <c r="B607" s="37">
        <v>33</v>
      </c>
      <c r="C607" s="37"/>
      <c r="D607" s="37">
        <f t="shared" si="107"/>
        <v>30</v>
      </c>
      <c r="E607" s="37">
        <v>30</v>
      </c>
      <c r="F607" s="37"/>
      <c r="G607" s="126"/>
      <c r="H607" s="423"/>
      <c r="I607" s="124"/>
    </row>
    <row r="608" spans="1:9" ht="21" customHeight="1">
      <c r="A608" s="422" t="s">
        <v>500</v>
      </c>
      <c r="B608" s="37">
        <v>25</v>
      </c>
      <c r="C608" s="37"/>
      <c r="D608" s="37">
        <f t="shared" si="107"/>
        <v>25</v>
      </c>
      <c r="E608" s="37">
        <v>25</v>
      </c>
      <c r="F608" s="37"/>
      <c r="G608" s="126"/>
      <c r="H608" s="423"/>
      <c r="I608" s="124"/>
    </row>
    <row r="609" spans="1:9" ht="21" customHeight="1">
      <c r="A609" s="422" t="s">
        <v>501</v>
      </c>
      <c r="B609" s="37"/>
      <c r="C609" s="37"/>
      <c r="D609" s="37"/>
      <c r="E609" s="37"/>
      <c r="F609" s="37"/>
      <c r="G609" s="126"/>
      <c r="H609" s="423"/>
      <c r="I609" s="124"/>
    </row>
    <row r="610" spans="1:9" ht="21" customHeight="1">
      <c r="A610" s="422" t="s">
        <v>502</v>
      </c>
      <c r="B610" s="37">
        <v>3</v>
      </c>
      <c r="C610" s="37"/>
      <c r="D610" s="37">
        <f t="shared" si="107"/>
        <v>3</v>
      </c>
      <c r="E610" s="37">
        <v>3</v>
      </c>
      <c r="F610" s="37"/>
      <c r="G610" s="126"/>
      <c r="H610" s="423"/>
      <c r="I610" s="124"/>
    </row>
    <row r="611" spans="1:9" ht="21" customHeight="1">
      <c r="A611" s="422" t="s">
        <v>134</v>
      </c>
      <c r="B611" s="37"/>
      <c r="C611" s="37"/>
      <c r="D611" s="37"/>
      <c r="E611" s="37"/>
      <c r="F611" s="37"/>
      <c r="G611" s="126"/>
      <c r="H611" s="423"/>
      <c r="I611" s="124"/>
    </row>
    <row r="612" spans="1:9" ht="21" customHeight="1">
      <c r="A612" s="422" t="s">
        <v>503</v>
      </c>
      <c r="B612" s="37">
        <v>40</v>
      </c>
      <c r="C612" s="37"/>
      <c r="D612" s="37">
        <f t="shared" si="107"/>
        <v>210</v>
      </c>
      <c r="E612" s="37">
        <v>210</v>
      </c>
      <c r="F612" s="37"/>
      <c r="G612" s="126"/>
      <c r="H612" s="423"/>
      <c r="I612" s="124"/>
    </row>
    <row r="613" spans="1:9" s="231" customFormat="1" ht="21" customHeight="1">
      <c r="A613" s="420" t="s">
        <v>504</v>
      </c>
      <c r="B613" s="30"/>
      <c r="C613" s="30">
        <v>5</v>
      </c>
      <c r="D613" s="421">
        <f aca="true" t="shared" si="116" ref="D613:F613">D614</f>
        <v>5</v>
      </c>
      <c r="E613" s="421">
        <f t="shared" si="116"/>
        <v>5</v>
      </c>
      <c r="F613" s="421">
        <f t="shared" si="116"/>
        <v>0</v>
      </c>
      <c r="G613" s="124"/>
      <c r="H613" s="421">
        <f>H614</f>
        <v>10</v>
      </c>
      <c r="I613" s="124">
        <f aca="true" t="shared" si="117" ref="I613:I618">ROUND((D613-H613)/H613*100,2)</f>
        <v>-50</v>
      </c>
    </row>
    <row r="614" spans="1:9" ht="21" customHeight="1">
      <c r="A614" s="422" t="s">
        <v>505</v>
      </c>
      <c r="B614" s="37"/>
      <c r="C614" s="37"/>
      <c r="D614" s="37">
        <f t="shared" si="107"/>
        <v>5</v>
      </c>
      <c r="E614" s="37">
        <v>5</v>
      </c>
      <c r="F614" s="37"/>
      <c r="G614" s="126"/>
      <c r="H614" s="429">
        <v>10</v>
      </c>
      <c r="I614" s="124"/>
    </row>
    <row r="615" spans="1:9" s="231" customFormat="1" ht="21" customHeight="1">
      <c r="A615" s="420" t="s">
        <v>506</v>
      </c>
      <c r="B615" s="30">
        <f aca="true" t="shared" si="118" ref="B615:F615">B616</f>
        <v>364</v>
      </c>
      <c r="C615" s="30">
        <v>1030</v>
      </c>
      <c r="D615" s="30">
        <f t="shared" si="107"/>
        <v>711</v>
      </c>
      <c r="E615" s="30">
        <f t="shared" si="118"/>
        <v>695</v>
      </c>
      <c r="F615" s="30">
        <f t="shared" si="118"/>
        <v>16</v>
      </c>
      <c r="G615" s="124">
        <f aca="true" t="shared" si="119" ref="G615:G618">D615/C615*100</f>
        <v>69.02912621359224</v>
      </c>
      <c r="H615" s="37">
        <f>H616</f>
        <v>1465</v>
      </c>
      <c r="I615" s="124">
        <f t="shared" si="117"/>
        <v>-51.47</v>
      </c>
    </row>
    <row r="616" spans="1:9" ht="21" customHeight="1">
      <c r="A616" s="422" t="s">
        <v>507</v>
      </c>
      <c r="B616" s="37">
        <v>364</v>
      </c>
      <c r="C616" s="37"/>
      <c r="D616" s="37">
        <f t="shared" si="107"/>
        <v>711</v>
      </c>
      <c r="E616" s="37">
        <v>695</v>
      </c>
      <c r="F616" s="37">
        <v>16</v>
      </c>
      <c r="G616" s="126"/>
      <c r="H616" s="37">
        <v>1465</v>
      </c>
      <c r="I616" s="124"/>
    </row>
    <row r="617" spans="1:9" s="231" customFormat="1" ht="18.75" customHeight="1">
      <c r="A617" s="420" t="s">
        <v>508</v>
      </c>
      <c r="B617" s="30">
        <f aca="true" t="shared" si="120" ref="B617:F617">SUM(B618,B627,B630,B636,B642,B649,B653,B654,B655,B656,B657,B662,B664,B665,B666)</f>
        <v>3255</v>
      </c>
      <c r="C617" s="30">
        <f t="shared" si="120"/>
        <v>20825</v>
      </c>
      <c r="D617" s="30">
        <f t="shared" si="120"/>
        <v>19592</v>
      </c>
      <c r="E617" s="30">
        <f t="shared" si="120"/>
        <v>19107</v>
      </c>
      <c r="F617" s="30">
        <f t="shared" si="120"/>
        <v>485</v>
      </c>
      <c r="G617" s="124">
        <f t="shared" si="119"/>
        <v>94.07923169267707</v>
      </c>
      <c r="H617" s="30">
        <f>SUM(H618,H627,H630,H636,H642,H649,H653,H654,H655,H656,H657,H662,H664,H665,H666)</f>
        <v>17654</v>
      </c>
      <c r="I617" s="124">
        <f t="shared" si="117"/>
        <v>10.98</v>
      </c>
    </row>
    <row r="618" spans="1:9" s="231" customFormat="1" ht="18.75" customHeight="1">
      <c r="A618" s="420" t="s">
        <v>509</v>
      </c>
      <c r="B618" s="30">
        <f>SUM(B619:B626)</f>
        <v>755</v>
      </c>
      <c r="C618" s="30">
        <v>846</v>
      </c>
      <c r="D618" s="30">
        <f aca="true" t="shared" si="121" ref="D618:H618">SUM(D619:D626)</f>
        <v>846</v>
      </c>
      <c r="E618" s="30">
        <f t="shared" si="121"/>
        <v>846</v>
      </c>
      <c r="F618" s="30"/>
      <c r="G618" s="124">
        <f t="shared" si="119"/>
        <v>100</v>
      </c>
      <c r="H618" s="30">
        <f t="shared" si="121"/>
        <v>941</v>
      </c>
      <c r="I618" s="124">
        <f t="shared" si="117"/>
        <v>-10.1</v>
      </c>
    </row>
    <row r="619" spans="1:9" ht="18.75" customHeight="1">
      <c r="A619" s="422" t="s">
        <v>53</v>
      </c>
      <c r="B619" s="37">
        <v>755</v>
      </c>
      <c r="C619" s="37"/>
      <c r="D619" s="37">
        <f t="shared" si="107"/>
        <v>847</v>
      </c>
      <c r="E619" s="37">
        <v>847</v>
      </c>
      <c r="F619" s="37"/>
      <c r="G619" s="126"/>
      <c r="H619" s="37">
        <v>679</v>
      </c>
      <c r="I619" s="124"/>
    </row>
    <row r="620" spans="1:9" ht="18.75" customHeight="1">
      <c r="A620" s="422" t="s">
        <v>54</v>
      </c>
      <c r="B620" s="37"/>
      <c r="C620" s="37"/>
      <c r="D620" s="37">
        <f t="shared" si="107"/>
        <v>-1</v>
      </c>
      <c r="E620" s="37">
        <v>-1</v>
      </c>
      <c r="F620" s="37"/>
      <c r="G620" s="126"/>
      <c r="H620" s="37">
        <v>100</v>
      </c>
      <c r="I620" s="124"/>
    </row>
    <row r="621" spans="1:9" ht="18.75" customHeight="1">
      <c r="A621" s="422" t="s">
        <v>55</v>
      </c>
      <c r="B621" s="37"/>
      <c r="C621" s="37"/>
      <c r="D621" s="37"/>
      <c r="E621" s="37"/>
      <c r="F621" s="37"/>
      <c r="G621" s="126"/>
      <c r="H621" s="37"/>
      <c r="I621" s="124"/>
    </row>
    <row r="622" spans="1:9" ht="18.75" customHeight="1">
      <c r="A622" s="422" t="s">
        <v>510</v>
      </c>
      <c r="B622" s="37"/>
      <c r="C622" s="37"/>
      <c r="D622" s="37"/>
      <c r="E622" s="37"/>
      <c r="F622" s="37"/>
      <c r="G622" s="126"/>
      <c r="H622" s="37"/>
      <c r="I622" s="124"/>
    </row>
    <row r="623" spans="1:9" ht="18.75" customHeight="1">
      <c r="A623" s="422" t="s">
        <v>511</v>
      </c>
      <c r="B623" s="37"/>
      <c r="C623" s="37"/>
      <c r="D623" s="37"/>
      <c r="E623" s="37"/>
      <c r="F623" s="37"/>
      <c r="G623" s="126"/>
      <c r="H623" s="37"/>
      <c r="I623" s="124"/>
    </row>
    <row r="624" spans="1:9" ht="18.75" customHeight="1">
      <c r="A624" s="422" t="s">
        <v>512</v>
      </c>
      <c r="B624" s="37"/>
      <c r="C624" s="37"/>
      <c r="D624" s="37"/>
      <c r="E624" s="37"/>
      <c r="F624" s="37"/>
      <c r="G624" s="126"/>
      <c r="H624" s="423"/>
      <c r="I624" s="124"/>
    </row>
    <row r="625" spans="1:9" ht="18.75" customHeight="1">
      <c r="A625" s="422" t="s">
        <v>513</v>
      </c>
      <c r="B625" s="37"/>
      <c r="C625" s="37"/>
      <c r="D625" s="37"/>
      <c r="E625" s="37"/>
      <c r="F625" s="37"/>
      <c r="G625" s="126"/>
      <c r="H625" s="423"/>
      <c r="I625" s="124"/>
    </row>
    <row r="626" spans="1:9" ht="18.75" customHeight="1">
      <c r="A626" s="422" t="s">
        <v>514</v>
      </c>
      <c r="B626" s="37"/>
      <c r="C626" s="37"/>
      <c r="D626" s="37"/>
      <c r="E626" s="37"/>
      <c r="F626" s="37"/>
      <c r="G626" s="126"/>
      <c r="H626" s="423">
        <v>162</v>
      </c>
      <c r="I626" s="124"/>
    </row>
    <row r="627" spans="1:9" s="231" customFormat="1" ht="18.75" customHeight="1">
      <c r="A627" s="420" t="s">
        <v>515</v>
      </c>
      <c r="B627" s="30">
        <f aca="true" t="shared" si="122" ref="B627:F627">SUM(B628:B629)</f>
        <v>406</v>
      </c>
      <c r="C627" s="30">
        <v>412</v>
      </c>
      <c r="D627" s="421">
        <f t="shared" si="122"/>
        <v>412</v>
      </c>
      <c r="E627" s="421">
        <f t="shared" si="122"/>
        <v>412</v>
      </c>
      <c r="F627" s="421">
        <f t="shared" si="122"/>
        <v>0</v>
      </c>
      <c r="G627" s="124">
        <f>D627/C627*100</f>
        <v>100</v>
      </c>
      <c r="H627" s="421">
        <f>SUM(H628:H629)</f>
        <v>0</v>
      </c>
      <c r="I627" s="124"/>
    </row>
    <row r="628" spans="1:9" ht="18.75" customHeight="1">
      <c r="A628" s="422" t="s">
        <v>516</v>
      </c>
      <c r="B628" s="37"/>
      <c r="C628" s="37"/>
      <c r="D628" s="37"/>
      <c r="E628" s="37"/>
      <c r="F628" s="37"/>
      <c r="G628" s="126"/>
      <c r="H628" s="423"/>
      <c r="I628" s="124"/>
    </row>
    <row r="629" spans="1:9" ht="18.75" customHeight="1">
      <c r="A629" s="422" t="s">
        <v>517</v>
      </c>
      <c r="B629" s="37">
        <v>406</v>
      </c>
      <c r="C629" s="37"/>
      <c r="D629" s="37">
        <f aca="true" t="shared" si="123" ref="D629:D632">SUM(E629:F629)</f>
        <v>412</v>
      </c>
      <c r="E629" s="37">
        <v>412</v>
      </c>
      <c r="F629" s="37"/>
      <c r="G629" s="126"/>
      <c r="H629" s="423"/>
      <c r="I629" s="124"/>
    </row>
    <row r="630" spans="1:9" s="231" customFormat="1" ht="18.75" customHeight="1">
      <c r="A630" s="420" t="s">
        <v>518</v>
      </c>
      <c r="B630" s="30"/>
      <c r="C630" s="30">
        <v>8243</v>
      </c>
      <c r="D630" s="30">
        <f aca="true" t="shared" si="124" ref="D630:F630">SUM(D631:D635)</f>
        <v>8243</v>
      </c>
      <c r="E630" s="30">
        <f t="shared" si="124"/>
        <v>7803</v>
      </c>
      <c r="F630" s="30">
        <f t="shared" si="124"/>
        <v>440</v>
      </c>
      <c r="G630" s="124">
        <f>D630/C630*100</f>
        <v>100</v>
      </c>
      <c r="H630" s="421">
        <f>SUM(H631:H635)</f>
        <v>14976</v>
      </c>
      <c r="I630" s="124">
        <f>ROUND((D630-H630)/H630*100,2)</f>
        <v>-44.96</v>
      </c>
    </row>
    <row r="631" spans="1:9" ht="18.75" customHeight="1">
      <c r="A631" s="422" t="s">
        <v>519</v>
      </c>
      <c r="B631" s="37"/>
      <c r="C631" s="37"/>
      <c r="D631" s="37">
        <f t="shared" si="123"/>
        <v>45</v>
      </c>
      <c r="E631" s="37">
        <v>45</v>
      </c>
      <c r="F631" s="37"/>
      <c r="G631" s="126"/>
      <c r="H631" s="423">
        <v>394</v>
      </c>
      <c r="I631" s="124"/>
    </row>
    <row r="632" spans="1:9" ht="18.75" customHeight="1">
      <c r="A632" s="422" t="s">
        <v>520</v>
      </c>
      <c r="B632" s="37"/>
      <c r="C632" s="37"/>
      <c r="D632" s="37">
        <f t="shared" si="123"/>
        <v>5596</v>
      </c>
      <c r="E632" s="37">
        <v>5276</v>
      </c>
      <c r="F632" s="37">
        <v>320</v>
      </c>
      <c r="G632" s="126"/>
      <c r="H632" s="423">
        <v>7429</v>
      </c>
      <c r="I632" s="124"/>
    </row>
    <row r="633" spans="1:9" ht="18.75" customHeight="1">
      <c r="A633" s="422" t="s">
        <v>521</v>
      </c>
      <c r="B633" s="37"/>
      <c r="C633" s="37"/>
      <c r="D633" s="37"/>
      <c r="E633" s="37"/>
      <c r="F633" s="37"/>
      <c r="G633" s="126"/>
      <c r="H633" s="423"/>
      <c r="I633" s="124"/>
    </row>
    <row r="634" spans="1:9" ht="18.75" customHeight="1">
      <c r="A634" s="422" t="s">
        <v>522</v>
      </c>
      <c r="B634" s="37"/>
      <c r="C634" s="37"/>
      <c r="D634" s="37"/>
      <c r="E634" s="37"/>
      <c r="F634" s="37"/>
      <c r="G634" s="126"/>
      <c r="H634" s="423"/>
      <c r="I634" s="124"/>
    </row>
    <row r="635" spans="1:9" ht="18.75" customHeight="1">
      <c r="A635" s="422" t="s">
        <v>523</v>
      </c>
      <c r="B635" s="37"/>
      <c r="C635" s="37"/>
      <c r="D635" s="37">
        <f>SUM(E635:F635)</f>
        <v>2602</v>
      </c>
      <c r="E635" s="37">
        <v>2482</v>
      </c>
      <c r="F635" s="37">
        <v>120</v>
      </c>
      <c r="G635" s="126"/>
      <c r="H635" s="423">
        <v>7153</v>
      </c>
      <c r="I635" s="124"/>
    </row>
    <row r="636" spans="1:9" s="231" customFormat="1" ht="18.75" customHeight="1">
      <c r="A636" s="420" t="s">
        <v>524</v>
      </c>
      <c r="B636" s="30"/>
      <c r="C636" s="30">
        <v>859</v>
      </c>
      <c r="D636" s="421">
        <f aca="true" t="shared" si="125" ref="D636:F636">SUM(D637:D641)</f>
        <v>859</v>
      </c>
      <c r="E636" s="421">
        <f t="shared" si="125"/>
        <v>814</v>
      </c>
      <c r="F636" s="421">
        <f t="shared" si="125"/>
        <v>45</v>
      </c>
      <c r="G636" s="124">
        <f>D636/C636*100</f>
        <v>100</v>
      </c>
      <c r="H636" s="421">
        <f>SUM(H637:H641)</f>
        <v>50</v>
      </c>
      <c r="I636" s="436">
        <f>ROUND((D636-H636)/H636*100,2)</f>
        <v>1618</v>
      </c>
    </row>
    <row r="637" spans="1:9" ht="18.75" customHeight="1">
      <c r="A637" s="422" t="s">
        <v>525</v>
      </c>
      <c r="B637" s="37"/>
      <c r="C637" s="37"/>
      <c r="D637" s="37"/>
      <c r="E637" s="37"/>
      <c r="F637" s="37"/>
      <c r="G637" s="126"/>
      <c r="H637" s="423">
        <v>50</v>
      </c>
      <c r="I637" s="124"/>
    </row>
    <row r="638" spans="1:9" ht="18.75" customHeight="1">
      <c r="A638" s="422" t="s">
        <v>526</v>
      </c>
      <c r="B638" s="37"/>
      <c r="C638" s="37"/>
      <c r="D638" s="37">
        <f>SUM(E638:F638)</f>
        <v>859</v>
      </c>
      <c r="E638" s="37">
        <v>814</v>
      </c>
      <c r="F638" s="37">
        <v>45</v>
      </c>
      <c r="G638" s="126"/>
      <c r="H638" s="423"/>
      <c r="I638" s="124"/>
    </row>
    <row r="639" spans="1:9" ht="18.75" customHeight="1">
      <c r="A639" s="422" t="s">
        <v>527</v>
      </c>
      <c r="B639" s="37"/>
      <c r="C639" s="37"/>
      <c r="D639" s="37"/>
      <c r="E639" s="37"/>
      <c r="F639" s="37"/>
      <c r="G639" s="126"/>
      <c r="H639" s="423"/>
      <c r="I639" s="124"/>
    </row>
    <row r="640" spans="1:9" ht="18.75" customHeight="1">
      <c r="A640" s="422" t="s">
        <v>528</v>
      </c>
      <c r="B640" s="37"/>
      <c r="C640" s="37"/>
      <c r="D640" s="37"/>
      <c r="E640" s="37"/>
      <c r="F640" s="37"/>
      <c r="G640" s="126"/>
      <c r="H640" s="423"/>
      <c r="I640" s="124"/>
    </row>
    <row r="641" spans="1:9" ht="18.75" customHeight="1">
      <c r="A641" s="422" t="s">
        <v>529</v>
      </c>
      <c r="B641" s="37"/>
      <c r="C641" s="37"/>
      <c r="D641" s="37"/>
      <c r="E641" s="37"/>
      <c r="F641" s="37"/>
      <c r="G641" s="126"/>
      <c r="H641" s="423"/>
      <c r="I641" s="124"/>
    </row>
    <row r="642" spans="1:9" s="231" customFormat="1" ht="18.75" customHeight="1">
      <c r="A642" s="420" t="s">
        <v>530</v>
      </c>
      <c r="B642" s="30">
        <f aca="true" t="shared" si="126" ref="B642:F642">SUM(B643:B648)</f>
        <v>12</v>
      </c>
      <c r="C642" s="30">
        <v>8</v>
      </c>
      <c r="D642" s="421">
        <f t="shared" si="126"/>
        <v>8</v>
      </c>
      <c r="E642" s="421">
        <f t="shared" si="126"/>
        <v>8</v>
      </c>
      <c r="F642" s="421">
        <f t="shared" si="126"/>
        <v>0</v>
      </c>
      <c r="G642" s="124">
        <f>D642/C642*100</f>
        <v>100</v>
      </c>
      <c r="H642" s="421">
        <f>SUM(H643:H648)</f>
        <v>0</v>
      </c>
      <c r="I642" s="124"/>
    </row>
    <row r="643" spans="1:9" ht="18.75" customHeight="1">
      <c r="A643" s="422" t="s">
        <v>531</v>
      </c>
      <c r="B643" s="37"/>
      <c r="C643" s="37"/>
      <c r="D643" s="37"/>
      <c r="E643" s="37"/>
      <c r="F643" s="37"/>
      <c r="G643" s="126"/>
      <c r="H643" s="423"/>
      <c r="I643" s="124"/>
    </row>
    <row r="644" spans="1:9" ht="18.75" customHeight="1">
      <c r="A644" s="422" t="s">
        <v>532</v>
      </c>
      <c r="B644" s="37"/>
      <c r="C644" s="37"/>
      <c r="D644" s="37"/>
      <c r="E644" s="37"/>
      <c r="F644" s="37"/>
      <c r="G644" s="126"/>
      <c r="H644" s="423"/>
      <c r="I644" s="124"/>
    </row>
    <row r="645" spans="1:9" ht="18.75" customHeight="1">
      <c r="A645" s="422" t="s">
        <v>533</v>
      </c>
      <c r="B645" s="37"/>
      <c r="C645" s="37"/>
      <c r="D645" s="37"/>
      <c r="E645" s="37"/>
      <c r="F645" s="37"/>
      <c r="G645" s="126"/>
      <c r="H645" s="423"/>
      <c r="I645" s="124"/>
    </row>
    <row r="646" spans="1:9" ht="18.75" customHeight="1">
      <c r="A646" s="422" t="s">
        <v>534</v>
      </c>
      <c r="B646" s="37"/>
      <c r="C646" s="37"/>
      <c r="D646" s="37"/>
      <c r="E646" s="37"/>
      <c r="F646" s="37"/>
      <c r="G646" s="126"/>
      <c r="H646" s="423"/>
      <c r="I646" s="124"/>
    </row>
    <row r="647" spans="1:9" ht="18.75" customHeight="1">
      <c r="A647" s="422" t="s">
        <v>535</v>
      </c>
      <c r="B647" s="37"/>
      <c r="C647" s="37"/>
      <c r="D647" s="37"/>
      <c r="E647" s="37"/>
      <c r="F647" s="37"/>
      <c r="G647" s="126"/>
      <c r="H647" s="423"/>
      <c r="I647" s="124"/>
    </row>
    <row r="648" spans="1:9" ht="18.75" customHeight="1">
      <c r="A648" s="422" t="s">
        <v>536</v>
      </c>
      <c r="B648" s="37">
        <v>12</v>
      </c>
      <c r="C648" s="37"/>
      <c r="D648" s="37">
        <f>SUM(E648:F648)</f>
        <v>8</v>
      </c>
      <c r="E648" s="37">
        <v>8</v>
      </c>
      <c r="F648" s="37"/>
      <c r="G648" s="126"/>
      <c r="H648" s="423"/>
      <c r="I648" s="124"/>
    </row>
    <row r="649" spans="1:9" s="231" customFormat="1" ht="18.75" customHeight="1">
      <c r="A649" s="420" t="s">
        <v>537</v>
      </c>
      <c r="B649" s="30">
        <f>SUM(B650:B652)</f>
        <v>82</v>
      </c>
      <c r="C649" s="30"/>
      <c r="D649" s="37"/>
      <c r="E649" s="30"/>
      <c r="F649" s="30"/>
      <c r="G649" s="124"/>
      <c r="H649" s="421"/>
      <c r="I649" s="124"/>
    </row>
    <row r="650" spans="1:9" ht="18.75" customHeight="1">
      <c r="A650" s="422" t="s">
        <v>538</v>
      </c>
      <c r="B650" s="37"/>
      <c r="C650" s="37"/>
      <c r="D650" s="37"/>
      <c r="E650" s="37"/>
      <c r="F650" s="37"/>
      <c r="G650" s="126"/>
      <c r="H650" s="423"/>
      <c r="I650" s="124"/>
    </row>
    <row r="651" spans="1:9" ht="18.75" customHeight="1">
      <c r="A651" s="422" t="s">
        <v>540</v>
      </c>
      <c r="B651" s="37"/>
      <c r="C651" s="37"/>
      <c r="D651" s="37"/>
      <c r="E651" s="37"/>
      <c r="F651" s="37"/>
      <c r="G651" s="126"/>
      <c r="H651" s="423"/>
      <c r="I651" s="124"/>
    </row>
    <row r="652" spans="1:9" ht="18.75" customHeight="1">
      <c r="A652" s="422" t="s">
        <v>541</v>
      </c>
      <c r="B652" s="37">
        <v>82</v>
      </c>
      <c r="C652" s="37"/>
      <c r="D652" s="37"/>
      <c r="E652" s="37"/>
      <c r="F652" s="37"/>
      <c r="G652" s="126"/>
      <c r="H652" s="423"/>
      <c r="I652" s="124"/>
    </row>
    <row r="653" spans="1:9" s="231" customFormat="1" ht="18.75" customHeight="1">
      <c r="A653" s="420" t="s">
        <v>542</v>
      </c>
      <c r="B653" s="30"/>
      <c r="C653" s="30"/>
      <c r="D653" s="37"/>
      <c r="E653" s="30"/>
      <c r="F653" s="30"/>
      <c r="G653" s="124"/>
      <c r="H653" s="421"/>
      <c r="I653" s="124"/>
    </row>
    <row r="654" spans="1:9" s="231" customFormat="1" ht="18.75" customHeight="1">
      <c r="A654" s="420" t="s">
        <v>543</v>
      </c>
      <c r="B654" s="30"/>
      <c r="C654" s="30"/>
      <c r="D654" s="37"/>
      <c r="E654" s="30"/>
      <c r="F654" s="30"/>
      <c r="G654" s="124"/>
      <c r="H654" s="421">
        <v>0</v>
      </c>
      <c r="I654" s="124"/>
    </row>
    <row r="655" spans="1:9" s="231" customFormat="1" ht="18.75" customHeight="1">
      <c r="A655" s="420" t="s">
        <v>544</v>
      </c>
      <c r="B655" s="30"/>
      <c r="C655" s="30"/>
      <c r="D655" s="37"/>
      <c r="E655" s="30"/>
      <c r="F655" s="30"/>
      <c r="G655" s="124"/>
      <c r="H655" s="421">
        <v>0</v>
      </c>
      <c r="I655" s="124"/>
    </row>
    <row r="656" spans="1:9" s="231" customFormat="1" ht="18.75" customHeight="1">
      <c r="A656" s="420" t="s">
        <v>545</v>
      </c>
      <c r="B656" s="30"/>
      <c r="C656" s="30"/>
      <c r="D656" s="37"/>
      <c r="E656" s="30"/>
      <c r="F656" s="30"/>
      <c r="G656" s="124"/>
      <c r="H656" s="421">
        <v>0</v>
      </c>
      <c r="I656" s="124"/>
    </row>
    <row r="657" spans="1:9" s="231" customFormat="1" ht="18.75" customHeight="1">
      <c r="A657" s="420" t="s">
        <v>546</v>
      </c>
      <c r="B657" s="30">
        <f aca="true" t="shared" si="127" ref="B657:F657">SUM(B658:B661)</f>
        <v>500</v>
      </c>
      <c r="C657" s="30">
        <v>912</v>
      </c>
      <c r="D657" s="421">
        <f t="shared" si="127"/>
        <v>912</v>
      </c>
      <c r="E657" s="421">
        <f t="shared" si="127"/>
        <v>912</v>
      </c>
      <c r="F657" s="421">
        <f t="shared" si="127"/>
        <v>0</v>
      </c>
      <c r="G657" s="124">
        <f>D657/C657*100</f>
        <v>100</v>
      </c>
      <c r="H657" s="30">
        <f>SUM(H658:H661)</f>
        <v>2065</v>
      </c>
      <c r="I657" s="124">
        <f>ROUND((D657-H657)/H657*100,2)</f>
        <v>-55.84</v>
      </c>
    </row>
    <row r="658" spans="1:9" ht="18.75" customHeight="1">
      <c r="A658" s="422" t="s">
        <v>547</v>
      </c>
      <c r="B658" s="37"/>
      <c r="C658" s="37"/>
      <c r="D658" s="37">
        <f>SUM(E658:F658)</f>
        <v>154</v>
      </c>
      <c r="E658" s="37">
        <v>154</v>
      </c>
      <c r="F658" s="37"/>
      <c r="G658" s="126"/>
      <c r="H658" s="423">
        <v>723</v>
      </c>
      <c r="I658" s="124"/>
    </row>
    <row r="659" spans="1:9" ht="18.75" customHeight="1">
      <c r="A659" s="422" t="s">
        <v>548</v>
      </c>
      <c r="B659" s="37"/>
      <c r="C659" s="37"/>
      <c r="D659" s="37"/>
      <c r="E659" s="37"/>
      <c r="F659" s="37"/>
      <c r="G659" s="126"/>
      <c r="H659" s="423"/>
      <c r="I659" s="124"/>
    </row>
    <row r="660" spans="1:9" ht="18.75" customHeight="1">
      <c r="A660" s="422" t="s">
        <v>549</v>
      </c>
      <c r="B660" s="37"/>
      <c r="C660" s="37"/>
      <c r="D660" s="37"/>
      <c r="E660" s="37"/>
      <c r="F660" s="37"/>
      <c r="G660" s="126"/>
      <c r="H660" s="423"/>
      <c r="I660" s="124"/>
    </row>
    <row r="661" spans="1:9" ht="18.75" customHeight="1">
      <c r="A661" s="422" t="s">
        <v>550</v>
      </c>
      <c r="B661" s="37">
        <v>500</v>
      </c>
      <c r="C661" s="37"/>
      <c r="D661" s="37">
        <f>SUM(E661:F661)</f>
        <v>758</v>
      </c>
      <c r="E661" s="37">
        <v>758</v>
      </c>
      <c r="F661" s="37"/>
      <c r="G661" s="126"/>
      <c r="H661" s="37">
        <v>1342</v>
      </c>
      <c r="I661" s="124"/>
    </row>
    <row r="662" spans="1:9" s="231" customFormat="1" ht="18.75" customHeight="1">
      <c r="A662" s="420" t="s">
        <v>551</v>
      </c>
      <c r="B662" s="30"/>
      <c r="C662" s="30"/>
      <c r="D662" s="37"/>
      <c r="E662" s="30"/>
      <c r="F662" s="30"/>
      <c r="G662" s="124"/>
      <c r="H662" s="421"/>
      <c r="I662" s="124"/>
    </row>
    <row r="663" spans="1:9" ht="18.75" customHeight="1">
      <c r="A663" s="422" t="s">
        <v>552</v>
      </c>
      <c r="B663" s="37"/>
      <c r="C663" s="37"/>
      <c r="D663" s="37"/>
      <c r="E663" s="37"/>
      <c r="F663" s="37"/>
      <c r="G663" s="126"/>
      <c r="H663" s="423"/>
      <c r="I663" s="124"/>
    </row>
    <row r="664" spans="1:9" s="231" customFormat="1" ht="18.75" customHeight="1">
      <c r="A664" s="420" t="s">
        <v>553</v>
      </c>
      <c r="B664" s="30"/>
      <c r="C664" s="30"/>
      <c r="D664" s="37"/>
      <c r="E664" s="30"/>
      <c r="F664" s="30"/>
      <c r="G664" s="124"/>
      <c r="H664" s="421"/>
      <c r="I664" s="124"/>
    </row>
    <row r="665" spans="1:9" s="231" customFormat="1" ht="18.75" customHeight="1">
      <c r="A665" s="420" t="s">
        <v>554</v>
      </c>
      <c r="B665" s="30"/>
      <c r="C665" s="30"/>
      <c r="D665" s="37"/>
      <c r="E665" s="30"/>
      <c r="F665" s="30"/>
      <c r="G665" s="124"/>
      <c r="H665" s="421"/>
      <c r="I665" s="124"/>
    </row>
    <row r="666" spans="1:9" s="231" customFormat="1" ht="18.75" customHeight="1">
      <c r="A666" s="420" t="s">
        <v>555</v>
      </c>
      <c r="B666" s="30">
        <f aca="true" t="shared" si="128" ref="B666:F666">B667</f>
        <v>1500</v>
      </c>
      <c r="C666" s="30">
        <v>9545</v>
      </c>
      <c r="D666" s="30">
        <f t="shared" si="128"/>
        <v>8312</v>
      </c>
      <c r="E666" s="30">
        <f t="shared" si="128"/>
        <v>8312</v>
      </c>
      <c r="F666" s="421">
        <f t="shared" si="128"/>
        <v>0</v>
      </c>
      <c r="G666" s="124">
        <f aca="true" t="shared" si="129" ref="G666:G669">D666/C666*100</f>
        <v>87.08224201152436</v>
      </c>
      <c r="H666" s="421">
        <f>H667</f>
        <v>-378</v>
      </c>
      <c r="I666" s="124"/>
    </row>
    <row r="667" spans="1:9" ht="18.75" customHeight="1">
      <c r="A667" s="422" t="s">
        <v>556</v>
      </c>
      <c r="B667" s="37">
        <v>1500</v>
      </c>
      <c r="C667" s="37"/>
      <c r="D667" s="37">
        <f aca="true" t="shared" si="130" ref="D667:D671">SUM(E667:F667)</f>
        <v>8312</v>
      </c>
      <c r="E667" s="37">
        <v>8312</v>
      </c>
      <c r="F667" s="37"/>
      <c r="G667" s="126"/>
      <c r="H667" s="423">
        <v>-378</v>
      </c>
      <c r="I667" s="124"/>
    </row>
    <row r="668" spans="1:9" s="231" customFormat="1" ht="18.75" customHeight="1">
      <c r="A668" s="420" t="s">
        <v>557</v>
      </c>
      <c r="B668" s="30">
        <f aca="true" t="shared" si="131" ref="B668:F668">SUM(B669,B680,B682,B685,B687,B689)</f>
        <v>9922</v>
      </c>
      <c r="C668" s="30">
        <f t="shared" si="131"/>
        <v>51693</v>
      </c>
      <c r="D668" s="30">
        <f t="shared" si="131"/>
        <v>51345</v>
      </c>
      <c r="E668" s="30">
        <f t="shared" si="131"/>
        <v>50234</v>
      </c>
      <c r="F668" s="30">
        <f t="shared" si="131"/>
        <v>1111</v>
      </c>
      <c r="G668" s="124">
        <f t="shared" si="129"/>
        <v>99.32679473042771</v>
      </c>
      <c r="H668" s="421">
        <f>SUM(H669,H680,H682,H685,H687,H689)</f>
        <v>47185</v>
      </c>
      <c r="I668" s="124">
        <f>ROUND((D668-H668)/H668*100,2)</f>
        <v>8.82</v>
      </c>
    </row>
    <row r="669" spans="1:9" s="231" customFormat="1" ht="18.75" customHeight="1">
      <c r="A669" s="420" t="s">
        <v>558</v>
      </c>
      <c r="B669" s="30">
        <f aca="true" t="shared" si="132" ref="B669:F669">SUM(B670:B679)</f>
        <v>5927</v>
      </c>
      <c r="C669" s="30">
        <v>6544</v>
      </c>
      <c r="D669" s="30">
        <f t="shared" si="132"/>
        <v>6544</v>
      </c>
      <c r="E669" s="30">
        <f t="shared" si="132"/>
        <v>5956</v>
      </c>
      <c r="F669" s="30">
        <f t="shared" si="132"/>
        <v>588</v>
      </c>
      <c r="G669" s="124">
        <f t="shared" si="129"/>
        <v>100</v>
      </c>
      <c r="H669" s="421">
        <f>SUM(H670:H679)</f>
        <v>6190</v>
      </c>
      <c r="I669" s="124">
        <f>ROUND((D669-H669)/H669*100,2)</f>
        <v>5.72</v>
      </c>
    </row>
    <row r="670" spans="1:9" ht="18.75" customHeight="1">
      <c r="A670" s="422" t="s">
        <v>53</v>
      </c>
      <c r="B670" s="37">
        <v>2348</v>
      </c>
      <c r="C670" s="37"/>
      <c r="D670" s="37">
        <f t="shared" si="130"/>
        <v>2249</v>
      </c>
      <c r="E670" s="37">
        <v>2249</v>
      </c>
      <c r="F670" s="37"/>
      <c r="G670" s="126"/>
      <c r="H670" s="423">
        <v>2240</v>
      </c>
      <c r="I670" s="124"/>
    </row>
    <row r="671" spans="1:9" ht="18.75" customHeight="1">
      <c r="A671" s="422" t="s">
        <v>54</v>
      </c>
      <c r="B671" s="37">
        <v>425</v>
      </c>
      <c r="C671" s="37"/>
      <c r="D671" s="37">
        <f t="shared" si="130"/>
        <v>406</v>
      </c>
      <c r="E671" s="37">
        <v>299</v>
      </c>
      <c r="F671" s="37">
        <v>107</v>
      </c>
      <c r="G671" s="126"/>
      <c r="H671" s="423">
        <v>87</v>
      </c>
      <c r="I671" s="124"/>
    </row>
    <row r="672" spans="1:9" ht="18.75" customHeight="1">
      <c r="A672" s="422" t="s">
        <v>55</v>
      </c>
      <c r="B672" s="37"/>
      <c r="C672" s="37"/>
      <c r="D672" s="37"/>
      <c r="E672" s="37"/>
      <c r="F672" s="37"/>
      <c r="G672" s="126"/>
      <c r="H672" s="423"/>
      <c r="I672" s="124"/>
    </row>
    <row r="673" spans="1:9" ht="18.75" customHeight="1">
      <c r="A673" s="422" t="s">
        <v>559</v>
      </c>
      <c r="B673" s="37">
        <v>319</v>
      </c>
      <c r="C673" s="37"/>
      <c r="D673" s="37">
        <f aca="true" t="shared" si="133" ref="D673:D675">SUM(E673:F673)</f>
        <v>319</v>
      </c>
      <c r="E673" s="37">
        <v>319</v>
      </c>
      <c r="F673" s="37"/>
      <c r="G673" s="126"/>
      <c r="H673" s="423">
        <v>668</v>
      </c>
      <c r="I673" s="124"/>
    </row>
    <row r="674" spans="1:9" ht="18.75" customHeight="1">
      <c r="A674" s="422" t="s">
        <v>560</v>
      </c>
      <c r="B674" s="37">
        <v>73</v>
      </c>
      <c r="C674" s="37"/>
      <c r="D674" s="37">
        <f t="shared" si="133"/>
        <v>108</v>
      </c>
      <c r="E674" s="37">
        <v>108</v>
      </c>
      <c r="F674" s="37"/>
      <c r="G674" s="126"/>
      <c r="H674" s="423">
        <v>109</v>
      </c>
      <c r="I674" s="124"/>
    </row>
    <row r="675" spans="1:9" ht="18.75" customHeight="1">
      <c r="A675" s="422" t="s">
        <v>561</v>
      </c>
      <c r="B675" s="37">
        <v>499</v>
      </c>
      <c r="C675" s="37"/>
      <c r="D675" s="37">
        <f t="shared" si="133"/>
        <v>529</v>
      </c>
      <c r="E675" s="37">
        <v>529</v>
      </c>
      <c r="F675" s="37"/>
      <c r="G675" s="126"/>
      <c r="H675" s="423">
        <v>497</v>
      </c>
      <c r="I675" s="124"/>
    </row>
    <row r="676" spans="1:9" ht="18.75" customHeight="1">
      <c r="A676" s="422" t="s">
        <v>562</v>
      </c>
      <c r="B676" s="37"/>
      <c r="C676" s="37"/>
      <c r="D676" s="37"/>
      <c r="E676" s="37"/>
      <c r="F676" s="37"/>
      <c r="G676" s="126"/>
      <c r="H676" s="423"/>
      <c r="I676" s="124"/>
    </row>
    <row r="677" spans="1:9" ht="18.75" customHeight="1">
      <c r="A677" s="422" t="s">
        <v>563</v>
      </c>
      <c r="B677" s="37"/>
      <c r="C677" s="37"/>
      <c r="D677" s="37"/>
      <c r="E677" s="37"/>
      <c r="F677" s="37"/>
      <c r="G677" s="126"/>
      <c r="H677" s="423">
        <v>27</v>
      </c>
      <c r="I677" s="124"/>
    </row>
    <row r="678" spans="1:9" ht="18.75" customHeight="1">
      <c r="A678" s="422" t="s">
        <v>564</v>
      </c>
      <c r="B678" s="37"/>
      <c r="C678" s="37"/>
      <c r="D678" s="37"/>
      <c r="E678" s="37"/>
      <c r="F678" s="37"/>
      <c r="G678" s="126"/>
      <c r="H678" s="423"/>
      <c r="I678" s="124"/>
    </row>
    <row r="679" spans="1:9" ht="18.75" customHeight="1">
      <c r="A679" s="422" t="s">
        <v>565</v>
      </c>
      <c r="B679" s="37">
        <v>2263</v>
      </c>
      <c r="C679" s="37"/>
      <c r="D679" s="37">
        <f aca="true" t="shared" si="134" ref="D679:D684">SUM(E679:F679)</f>
        <v>2933</v>
      </c>
      <c r="E679" s="37">
        <v>2452</v>
      </c>
      <c r="F679" s="37">
        <v>481</v>
      </c>
      <c r="G679" s="126"/>
      <c r="H679" s="423">
        <v>2562</v>
      </c>
      <c r="I679" s="124"/>
    </row>
    <row r="680" spans="1:9" s="231" customFormat="1" ht="18.75" customHeight="1">
      <c r="A680" s="420" t="s">
        <v>566</v>
      </c>
      <c r="B680" s="30">
        <f aca="true" t="shared" si="135" ref="B680:F680">B681</f>
        <v>684</v>
      </c>
      <c r="C680" s="30">
        <v>737</v>
      </c>
      <c r="D680" s="421">
        <f t="shared" si="135"/>
        <v>737</v>
      </c>
      <c r="E680" s="421">
        <f t="shared" si="135"/>
        <v>270</v>
      </c>
      <c r="F680" s="421">
        <f t="shared" si="135"/>
        <v>467</v>
      </c>
      <c r="G680" s="124">
        <f aca="true" t="shared" si="136" ref="G680:G685">D680/C680*100</f>
        <v>100</v>
      </c>
      <c r="H680" s="421">
        <f>H681</f>
        <v>1132</v>
      </c>
      <c r="I680" s="124">
        <f aca="true" t="shared" si="137" ref="I680:I685">ROUND((D680-H680)/H680*100,2)</f>
        <v>-34.89</v>
      </c>
    </row>
    <row r="681" spans="1:9" ht="18.75" customHeight="1">
      <c r="A681" s="422" t="s">
        <v>567</v>
      </c>
      <c r="B681" s="37">
        <v>684</v>
      </c>
      <c r="C681" s="37"/>
      <c r="D681" s="37">
        <f t="shared" si="134"/>
        <v>737</v>
      </c>
      <c r="E681" s="37">
        <v>270</v>
      </c>
      <c r="F681" s="37">
        <v>467</v>
      </c>
      <c r="G681" s="126"/>
      <c r="H681" s="423">
        <v>1132</v>
      </c>
      <c r="I681" s="124"/>
    </row>
    <row r="682" spans="1:9" s="231" customFormat="1" ht="18.75" customHeight="1">
      <c r="A682" s="420" t="s">
        <v>568</v>
      </c>
      <c r="B682" s="30">
        <f aca="true" t="shared" si="138" ref="B682:F682">SUM(B683:B684)</f>
        <v>149</v>
      </c>
      <c r="C682" s="30">
        <v>33271</v>
      </c>
      <c r="D682" s="30">
        <f t="shared" si="138"/>
        <v>33271</v>
      </c>
      <c r="E682" s="30">
        <f t="shared" si="138"/>
        <v>33215</v>
      </c>
      <c r="F682" s="30">
        <f t="shared" si="138"/>
        <v>56</v>
      </c>
      <c r="G682" s="124">
        <f t="shared" si="136"/>
        <v>100</v>
      </c>
      <c r="H682" s="30">
        <f>SUM(H683:H684)</f>
        <v>25094</v>
      </c>
      <c r="I682" s="124">
        <f t="shared" si="137"/>
        <v>32.59</v>
      </c>
    </row>
    <row r="683" spans="1:9" ht="18.75" customHeight="1">
      <c r="A683" s="422" t="s">
        <v>569</v>
      </c>
      <c r="B683" s="37"/>
      <c r="C683" s="37"/>
      <c r="D683" s="37"/>
      <c r="E683" s="37"/>
      <c r="F683" s="37"/>
      <c r="G683" s="126"/>
      <c r="H683" s="37">
        <v>25000</v>
      </c>
      <c r="I683" s="124"/>
    </row>
    <row r="684" spans="1:9" ht="18.75" customHeight="1">
      <c r="A684" s="422" t="s">
        <v>570</v>
      </c>
      <c r="B684" s="37">
        <v>149</v>
      </c>
      <c r="C684" s="37"/>
      <c r="D684" s="37">
        <f t="shared" si="134"/>
        <v>33271</v>
      </c>
      <c r="E684" s="37">
        <v>33215</v>
      </c>
      <c r="F684" s="37">
        <v>56</v>
      </c>
      <c r="G684" s="126"/>
      <c r="H684" s="423">
        <v>94</v>
      </c>
      <c r="I684" s="124"/>
    </row>
    <row r="685" spans="1:9" s="231" customFormat="1" ht="18.75" customHeight="1">
      <c r="A685" s="420" t="s">
        <v>571</v>
      </c>
      <c r="B685" s="30">
        <f aca="true" t="shared" si="139" ref="B685:F685">B686</f>
        <v>1000</v>
      </c>
      <c r="C685" s="30">
        <v>2548</v>
      </c>
      <c r="D685" s="30">
        <f t="shared" si="139"/>
        <v>2200</v>
      </c>
      <c r="E685" s="30">
        <f t="shared" si="139"/>
        <v>2200</v>
      </c>
      <c r="F685" s="421">
        <f t="shared" si="139"/>
        <v>0</v>
      </c>
      <c r="G685" s="124">
        <f t="shared" si="136"/>
        <v>86.34222919937206</v>
      </c>
      <c r="H685" s="421">
        <f aca="true" t="shared" si="140" ref="H685:H689">H686</f>
        <v>921</v>
      </c>
      <c r="I685" s="124">
        <f t="shared" si="137"/>
        <v>138.87</v>
      </c>
    </row>
    <row r="686" spans="1:9" ht="18.75" customHeight="1">
      <c r="A686" s="422" t="s">
        <v>572</v>
      </c>
      <c r="B686" s="37">
        <v>1000</v>
      </c>
      <c r="C686" s="37"/>
      <c r="D686" s="37">
        <f aca="true" t="shared" si="141" ref="D686:D690">SUM(E686:F686)</f>
        <v>2200</v>
      </c>
      <c r="E686" s="37">
        <v>2200</v>
      </c>
      <c r="F686" s="37"/>
      <c r="G686" s="126"/>
      <c r="H686" s="423">
        <v>921</v>
      </c>
      <c r="I686" s="124"/>
    </row>
    <row r="687" spans="1:9" s="231" customFormat="1" ht="18.75" customHeight="1">
      <c r="A687" s="420" t="s">
        <v>573</v>
      </c>
      <c r="B687" s="30">
        <f aca="true" t="shared" si="142" ref="B687:F687">B688</f>
        <v>42</v>
      </c>
      <c r="C687" s="30">
        <v>103</v>
      </c>
      <c r="D687" s="421">
        <f t="shared" si="142"/>
        <v>103</v>
      </c>
      <c r="E687" s="421">
        <f t="shared" si="142"/>
        <v>103</v>
      </c>
      <c r="F687" s="421">
        <f t="shared" si="142"/>
        <v>0</v>
      </c>
      <c r="G687" s="124">
        <f aca="true" t="shared" si="143" ref="G687:G692">D687/C687*100</f>
        <v>100</v>
      </c>
      <c r="H687" s="421">
        <f t="shared" si="140"/>
        <v>259</v>
      </c>
      <c r="I687" s="124">
        <f aca="true" t="shared" si="144" ref="I687:I692">ROUND((D687-H687)/H687*100,2)</f>
        <v>-60.23</v>
      </c>
    </row>
    <row r="688" spans="1:9" ht="18.75" customHeight="1">
      <c r="A688" s="422" t="s">
        <v>574</v>
      </c>
      <c r="B688" s="37">
        <v>42</v>
      </c>
      <c r="C688" s="37"/>
      <c r="D688" s="37">
        <f t="shared" si="141"/>
        <v>103</v>
      </c>
      <c r="E688" s="37">
        <v>103</v>
      </c>
      <c r="F688" s="37"/>
      <c r="G688" s="126"/>
      <c r="H688" s="423">
        <v>259</v>
      </c>
      <c r="I688" s="124"/>
    </row>
    <row r="689" spans="1:9" s="231" customFormat="1" ht="18.75" customHeight="1">
      <c r="A689" s="420" t="s">
        <v>575</v>
      </c>
      <c r="B689" s="30">
        <f aca="true" t="shared" si="145" ref="B689:F689">B690</f>
        <v>2120</v>
      </c>
      <c r="C689" s="30">
        <v>8490</v>
      </c>
      <c r="D689" s="30">
        <f t="shared" si="145"/>
        <v>8490</v>
      </c>
      <c r="E689" s="30">
        <f t="shared" si="145"/>
        <v>8490</v>
      </c>
      <c r="F689" s="421">
        <f t="shared" si="145"/>
        <v>0</v>
      </c>
      <c r="G689" s="124">
        <f t="shared" si="143"/>
        <v>100</v>
      </c>
      <c r="H689" s="30">
        <f t="shared" si="140"/>
        <v>13589</v>
      </c>
      <c r="I689" s="124">
        <f t="shared" si="144"/>
        <v>-37.52</v>
      </c>
    </row>
    <row r="690" spans="1:9" ht="18.75" customHeight="1">
      <c r="A690" s="422" t="s">
        <v>576</v>
      </c>
      <c r="B690" s="37">
        <v>2120</v>
      </c>
      <c r="C690" s="37"/>
      <c r="D690" s="37">
        <f t="shared" si="141"/>
        <v>8490</v>
      </c>
      <c r="E690" s="37">
        <v>8490</v>
      </c>
      <c r="F690" s="37"/>
      <c r="G690" s="126"/>
      <c r="H690" s="37">
        <v>13589</v>
      </c>
      <c r="I690" s="124"/>
    </row>
    <row r="691" spans="1:9" s="231" customFormat="1" ht="18.75" customHeight="1">
      <c r="A691" s="420" t="s">
        <v>577</v>
      </c>
      <c r="B691" s="30">
        <f aca="true" t="shared" si="146" ref="B691:F691">SUM(B692,B716,B742,B768,B769,B780,B786,B792,B799,B800)</f>
        <v>16799</v>
      </c>
      <c r="C691" s="30">
        <f t="shared" si="146"/>
        <v>19450</v>
      </c>
      <c r="D691" s="30">
        <f t="shared" si="146"/>
        <v>17276</v>
      </c>
      <c r="E691" s="30">
        <f t="shared" si="146"/>
        <v>15638</v>
      </c>
      <c r="F691" s="30">
        <f t="shared" si="146"/>
        <v>1638</v>
      </c>
      <c r="G691" s="124">
        <f t="shared" si="143"/>
        <v>88.82262210796915</v>
      </c>
      <c r="H691" s="30">
        <f>SUM(H692,H716,H742,H768,H769,H780,H786,H792,H799,H800)</f>
        <v>14655</v>
      </c>
      <c r="I691" s="124">
        <f t="shared" si="144"/>
        <v>17.88</v>
      </c>
    </row>
    <row r="692" spans="1:9" s="231" customFormat="1" ht="18.75" customHeight="1">
      <c r="A692" s="420" t="s">
        <v>578</v>
      </c>
      <c r="B692" s="30">
        <f aca="true" t="shared" si="147" ref="B692:F692">SUM(B693:B715)</f>
        <v>2856</v>
      </c>
      <c r="C692" s="30">
        <v>3491</v>
      </c>
      <c r="D692" s="30">
        <f t="shared" si="147"/>
        <v>3491</v>
      </c>
      <c r="E692" s="30">
        <f t="shared" si="147"/>
        <v>3284</v>
      </c>
      <c r="F692" s="30">
        <f t="shared" si="147"/>
        <v>207</v>
      </c>
      <c r="G692" s="124">
        <f t="shared" si="143"/>
        <v>100</v>
      </c>
      <c r="H692" s="30">
        <f>SUM(H693:H715)</f>
        <v>4559</v>
      </c>
      <c r="I692" s="124">
        <f t="shared" si="144"/>
        <v>-23.43</v>
      </c>
    </row>
    <row r="693" spans="1:9" ht="18.75" customHeight="1">
      <c r="A693" s="422" t="s">
        <v>53</v>
      </c>
      <c r="B693" s="37">
        <v>1182</v>
      </c>
      <c r="C693" s="37"/>
      <c r="D693" s="37">
        <f aca="true" t="shared" si="148" ref="D693:D696">SUM(E693:F693)</f>
        <v>1290</v>
      </c>
      <c r="E693" s="37">
        <v>1290</v>
      </c>
      <c r="F693" s="37"/>
      <c r="G693" s="126"/>
      <c r="H693" s="423">
        <v>1244</v>
      </c>
      <c r="I693" s="124"/>
    </row>
    <row r="694" spans="1:9" ht="18.75" customHeight="1">
      <c r="A694" s="422" t="s">
        <v>54</v>
      </c>
      <c r="B694" s="37">
        <v>185</v>
      </c>
      <c r="C694" s="37"/>
      <c r="D694" s="37">
        <f t="shared" si="148"/>
        <v>168</v>
      </c>
      <c r="E694" s="37">
        <v>168</v>
      </c>
      <c r="F694" s="37"/>
      <c r="G694" s="126"/>
      <c r="H694" s="423">
        <v>461</v>
      </c>
      <c r="I694" s="124"/>
    </row>
    <row r="695" spans="1:9" ht="18.75" customHeight="1">
      <c r="A695" s="422" t="s">
        <v>55</v>
      </c>
      <c r="B695" s="37"/>
      <c r="C695" s="37"/>
      <c r="D695" s="37"/>
      <c r="E695" s="37"/>
      <c r="F695" s="37"/>
      <c r="G695" s="126"/>
      <c r="H695" s="423"/>
      <c r="I695" s="124"/>
    </row>
    <row r="696" spans="1:9" ht="18.75" customHeight="1">
      <c r="A696" s="422" t="s">
        <v>62</v>
      </c>
      <c r="B696" s="37">
        <v>441</v>
      </c>
      <c r="C696" s="37"/>
      <c r="D696" s="37">
        <f t="shared" si="148"/>
        <v>513</v>
      </c>
      <c r="E696" s="37">
        <v>513</v>
      </c>
      <c r="F696" s="37"/>
      <c r="G696" s="126"/>
      <c r="H696" s="423">
        <v>484</v>
      </c>
      <c r="I696" s="124"/>
    </row>
    <row r="697" spans="1:9" ht="18.75" customHeight="1">
      <c r="A697" s="422" t="s">
        <v>579</v>
      </c>
      <c r="B697" s="37"/>
      <c r="C697" s="37"/>
      <c r="D697" s="37"/>
      <c r="E697" s="37"/>
      <c r="F697" s="37"/>
      <c r="G697" s="126"/>
      <c r="H697" s="423">
        <v>162</v>
      </c>
      <c r="I697" s="124"/>
    </row>
    <row r="698" spans="1:9" ht="18.75" customHeight="1">
      <c r="A698" s="422" t="s">
        <v>580</v>
      </c>
      <c r="B698" s="37">
        <v>67</v>
      </c>
      <c r="C698" s="37"/>
      <c r="D698" s="37">
        <f aca="true" t="shared" si="149" ref="D698:D700">SUM(E698:F698)</f>
        <v>428</v>
      </c>
      <c r="E698" s="37">
        <v>321</v>
      </c>
      <c r="F698" s="37">
        <v>107</v>
      </c>
      <c r="G698" s="126"/>
      <c r="H698" s="423">
        <v>668</v>
      </c>
      <c r="I698" s="124"/>
    </row>
    <row r="699" spans="1:9" ht="18.75" customHeight="1">
      <c r="A699" s="422" t="s">
        <v>581</v>
      </c>
      <c r="B699" s="37">
        <v>50</v>
      </c>
      <c r="C699" s="37"/>
      <c r="D699" s="37">
        <f t="shared" si="149"/>
        <v>123</v>
      </c>
      <c r="E699" s="37">
        <v>123</v>
      </c>
      <c r="F699" s="37"/>
      <c r="G699" s="126"/>
      <c r="H699" s="423">
        <v>296</v>
      </c>
      <c r="I699" s="124"/>
    </row>
    <row r="700" spans="1:9" ht="18.75" customHeight="1">
      <c r="A700" s="422" t="s">
        <v>582</v>
      </c>
      <c r="B700" s="37">
        <v>17</v>
      </c>
      <c r="C700" s="37"/>
      <c r="D700" s="37">
        <f t="shared" si="149"/>
        <v>15</v>
      </c>
      <c r="E700" s="37">
        <v>15</v>
      </c>
      <c r="F700" s="37"/>
      <c r="G700" s="126"/>
      <c r="H700" s="423">
        <v>50</v>
      </c>
      <c r="I700" s="124"/>
    </row>
    <row r="701" spans="1:9" ht="18.75" customHeight="1">
      <c r="A701" s="422" t="s">
        <v>583</v>
      </c>
      <c r="B701" s="37"/>
      <c r="C701" s="37"/>
      <c r="D701" s="37"/>
      <c r="E701" s="37"/>
      <c r="F701" s="37"/>
      <c r="G701" s="126"/>
      <c r="H701" s="423"/>
      <c r="I701" s="124"/>
    </row>
    <row r="702" spans="1:9" ht="18.75" customHeight="1">
      <c r="A702" s="422" t="s">
        <v>584</v>
      </c>
      <c r="B702" s="37"/>
      <c r="C702" s="37"/>
      <c r="D702" s="37"/>
      <c r="E702" s="37"/>
      <c r="F702" s="37"/>
      <c r="G702" s="126"/>
      <c r="H702" s="423"/>
      <c r="I702" s="124"/>
    </row>
    <row r="703" spans="1:9" ht="18.75" customHeight="1">
      <c r="A703" s="422" t="s">
        <v>585</v>
      </c>
      <c r="B703" s="37"/>
      <c r="C703" s="37"/>
      <c r="D703" s="37">
        <f>SUM(E703:F703)</f>
        <v>164</v>
      </c>
      <c r="E703" s="37">
        <v>164</v>
      </c>
      <c r="F703" s="37"/>
      <c r="G703" s="126"/>
      <c r="H703" s="423">
        <v>38</v>
      </c>
      <c r="I703" s="124"/>
    </row>
    <row r="704" spans="1:9" ht="18.75" customHeight="1">
      <c r="A704" s="422" t="s">
        <v>586</v>
      </c>
      <c r="B704" s="37"/>
      <c r="C704" s="37"/>
      <c r="D704" s="37">
        <f>SUM(E704:F704)</f>
        <v>50</v>
      </c>
      <c r="E704" s="37">
        <v>50</v>
      </c>
      <c r="F704" s="37"/>
      <c r="G704" s="126"/>
      <c r="H704" s="423">
        <v>46</v>
      </c>
      <c r="I704" s="124"/>
    </row>
    <row r="705" spans="1:9" ht="18.75" customHeight="1">
      <c r="A705" s="422" t="s">
        <v>587</v>
      </c>
      <c r="B705" s="37"/>
      <c r="C705" s="37"/>
      <c r="D705" s="37"/>
      <c r="E705" s="37"/>
      <c r="F705" s="37"/>
      <c r="G705" s="126"/>
      <c r="H705" s="423"/>
      <c r="I705" s="124"/>
    </row>
    <row r="706" spans="1:9" ht="18.75" customHeight="1">
      <c r="A706" s="422" t="s">
        <v>588</v>
      </c>
      <c r="B706" s="37"/>
      <c r="C706" s="37"/>
      <c r="D706" s="37"/>
      <c r="E706" s="37"/>
      <c r="F706" s="37"/>
      <c r="G706" s="126"/>
      <c r="H706" s="423"/>
      <c r="I706" s="124"/>
    </row>
    <row r="707" spans="1:9" ht="18.75" customHeight="1">
      <c r="A707" s="422" t="s">
        <v>589</v>
      </c>
      <c r="B707" s="37"/>
      <c r="C707" s="37"/>
      <c r="D707" s="37"/>
      <c r="E707" s="37"/>
      <c r="F707" s="37"/>
      <c r="G707" s="126"/>
      <c r="H707" s="423"/>
      <c r="I707" s="124"/>
    </row>
    <row r="708" spans="1:9" ht="18.75" customHeight="1">
      <c r="A708" s="422" t="s">
        <v>590</v>
      </c>
      <c r="B708" s="37"/>
      <c r="C708" s="37"/>
      <c r="D708" s="37"/>
      <c r="E708" s="37"/>
      <c r="F708" s="37"/>
      <c r="G708" s="126"/>
      <c r="H708" s="423">
        <v>396</v>
      </c>
      <c r="I708" s="124"/>
    </row>
    <row r="709" spans="1:9" ht="18.75" customHeight="1">
      <c r="A709" s="422" t="s">
        <v>591</v>
      </c>
      <c r="B709" s="37">
        <v>100</v>
      </c>
      <c r="C709" s="37"/>
      <c r="D709" s="37"/>
      <c r="E709" s="37"/>
      <c r="F709" s="37"/>
      <c r="G709" s="126"/>
      <c r="H709" s="423">
        <v>531</v>
      </c>
      <c r="I709" s="124"/>
    </row>
    <row r="710" spans="1:9" ht="18.75" customHeight="1">
      <c r="A710" s="422" t="s">
        <v>592</v>
      </c>
      <c r="B710" s="37">
        <v>3</v>
      </c>
      <c r="C710" s="37"/>
      <c r="D710" s="37">
        <f aca="true" t="shared" si="150" ref="D710:D715">SUM(E710:F710)</f>
        <v>20</v>
      </c>
      <c r="E710" s="37">
        <v>3</v>
      </c>
      <c r="F710" s="37">
        <v>17</v>
      </c>
      <c r="G710" s="126"/>
      <c r="H710" s="423">
        <v>3</v>
      </c>
      <c r="I710" s="124"/>
    </row>
    <row r="711" spans="1:9" ht="18.75" customHeight="1">
      <c r="A711" s="422" t="s">
        <v>593</v>
      </c>
      <c r="B711" s="37"/>
      <c r="C711" s="37"/>
      <c r="D711" s="37"/>
      <c r="E711" s="37"/>
      <c r="F711" s="37"/>
      <c r="G711" s="126"/>
      <c r="H711" s="423">
        <v>26</v>
      </c>
      <c r="I711" s="124"/>
    </row>
    <row r="712" spans="1:9" ht="18.75" customHeight="1">
      <c r="A712" s="422" t="s">
        <v>594</v>
      </c>
      <c r="B712" s="37"/>
      <c r="C712" s="37"/>
      <c r="D712" s="37"/>
      <c r="E712" s="37"/>
      <c r="F712" s="37"/>
      <c r="G712" s="126"/>
      <c r="H712" s="423">
        <v>15</v>
      </c>
      <c r="I712" s="124"/>
    </row>
    <row r="713" spans="1:9" ht="18.75" customHeight="1">
      <c r="A713" s="422" t="s">
        <v>595</v>
      </c>
      <c r="B713" s="37"/>
      <c r="C713" s="37"/>
      <c r="D713" s="37"/>
      <c r="E713" s="37"/>
      <c r="F713" s="37"/>
      <c r="G713" s="126"/>
      <c r="H713" s="423"/>
      <c r="I713" s="124"/>
    </row>
    <row r="714" spans="1:9" ht="18.75" customHeight="1">
      <c r="A714" s="422" t="s">
        <v>596</v>
      </c>
      <c r="B714" s="37"/>
      <c r="C714" s="37"/>
      <c r="D714" s="37">
        <f t="shared" si="150"/>
        <v>-7</v>
      </c>
      <c r="E714" s="37"/>
      <c r="F714" s="37">
        <v>-7</v>
      </c>
      <c r="G714" s="126"/>
      <c r="H714" s="423">
        <v>-1</v>
      </c>
      <c r="I714" s="124"/>
    </row>
    <row r="715" spans="1:9" ht="18.75" customHeight="1">
      <c r="A715" s="422" t="s">
        <v>597</v>
      </c>
      <c r="B715" s="37">
        <v>811</v>
      </c>
      <c r="C715" s="37"/>
      <c r="D715" s="37">
        <f t="shared" si="150"/>
        <v>727</v>
      </c>
      <c r="E715" s="37">
        <v>637</v>
      </c>
      <c r="F715" s="37">
        <v>90</v>
      </c>
      <c r="G715" s="126"/>
      <c r="H715" s="423">
        <v>140</v>
      </c>
      <c r="I715" s="124"/>
    </row>
    <row r="716" spans="1:9" s="231" customFormat="1" ht="18.75" customHeight="1">
      <c r="A716" s="420" t="s">
        <v>598</v>
      </c>
      <c r="B716" s="30">
        <f aca="true" t="shared" si="151" ref="B716:F716">SUM(B717:B741)</f>
        <v>516</v>
      </c>
      <c r="C716" s="30">
        <v>1030</v>
      </c>
      <c r="D716" s="30">
        <f t="shared" si="151"/>
        <v>1030</v>
      </c>
      <c r="E716" s="30">
        <f t="shared" si="151"/>
        <v>1020</v>
      </c>
      <c r="F716" s="30">
        <f t="shared" si="151"/>
        <v>10</v>
      </c>
      <c r="G716" s="124">
        <f>D716/C716*100</f>
        <v>100</v>
      </c>
      <c r="H716" s="30">
        <f>SUM(H717:H741)</f>
        <v>1242</v>
      </c>
      <c r="I716" s="124">
        <f>ROUND((D716-H716)/H716*100,2)</f>
        <v>-17.07</v>
      </c>
    </row>
    <row r="717" spans="1:9" ht="18.75" customHeight="1">
      <c r="A717" s="422" t="s">
        <v>53</v>
      </c>
      <c r="B717" s="37">
        <v>318</v>
      </c>
      <c r="C717" s="37"/>
      <c r="D717" s="37">
        <f aca="true" t="shared" si="152" ref="D717:D723">SUM(E717:F717)</f>
        <v>460</v>
      </c>
      <c r="E717" s="37">
        <v>460</v>
      </c>
      <c r="F717" s="37"/>
      <c r="G717" s="126"/>
      <c r="H717" s="423">
        <v>348</v>
      </c>
      <c r="I717" s="124"/>
    </row>
    <row r="718" spans="1:9" ht="18.75" customHeight="1">
      <c r="A718" s="422" t="s">
        <v>54</v>
      </c>
      <c r="B718" s="37">
        <v>78</v>
      </c>
      <c r="C718" s="37"/>
      <c r="D718" s="37">
        <f t="shared" si="152"/>
        <v>152</v>
      </c>
      <c r="E718" s="37">
        <v>152</v>
      </c>
      <c r="F718" s="37"/>
      <c r="G718" s="126"/>
      <c r="H718" s="423">
        <v>143</v>
      </c>
      <c r="I718" s="124"/>
    </row>
    <row r="719" spans="1:9" ht="18.75" customHeight="1">
      <c r="A719" s="422" t="s">
        <v>55</v>
      </c>
      <c r="B719" s="37"/>
      <c r="C719" s="37"/>
      <c r="D719" s="37"/>
      <c r="E719" s="37"/>
      <c r="F719" s="37"/>
      <c r="G719" s="126"/>
      <c r="H719" s="423"/>
      <c r="I719" s="124"/>
    </row>
    <row r="720" spans="1:9" ht="18.75" customHeight="1">
      <c r="A720" s="422" t="s">
        <v>599</v>
      </c>
      <c r="B720" s="37">
        <v>98</v>
      </c>
      <c r="C720" s="37"/>
      <c r="D720" s="37">
        <f t="shared" si="152"/>
        <v>98</v>
      </c>
      <c r="E720" s="37">
        <v>98</v>
      </c>
      <c r="F720" s="37"/>
      <c r="G720" s="126"/>
      <c r="H720" s="423">
        <v>99</v>
      </c>
      <c r="I720" s="124"/>
    </row>
    <row r="721" spans="1:9" ht="18.75" customHeight="1">
      <c r="A721" s="422" t="s">
        <v>600</v>
      </c>
      <c r="B721" s="37"/>
      <c r="C721" s="37"/>
      <c r="D721" s="37">
        <f t="shared" si="152"/>
        <v>71</v>
      </c>
      <c r="E721" s="37">
        <v>71</v>
      </c>
      <c r="F721" s="37"/>
      <c r="G721" s="126"/>
      <c r="H721" s="423">
        <v>352</v>
      </c>
      <c r="I721" s="124"/>
    </row>
    <row r="722" spans="1:9" ht="18.75" customHeight="1">
      <c r="A722" s="422" t="s">
        <v>601</v>
      </c>
      <c r="B722" s="37"/>
      <c r="C722" s="37"/>
      <c r="D722" s="37">
        <f t="shared" si="152"/>
        <v>80</v>
      </c>
      <c r="E722" s="37">
        <v>80</v>
      </c>
      <c r="F722" s="37"/>
      <c r="G722" s="126"/>
      <c r="H722" s="423"/>
      <c r="I722" s="124"/>
    </row>
    <row r="723" spans="1:9" ht="18.75" customHeight="1">
      <c r="A723" s="422" t="s">
        <v>602</v>
      </c>
      <c r="B723" s="37">
        <v>10</v>
      </c>
      <c r="C723" s="37"/>
      <c r="D723" s="37">
        <f t="shared" si="152"/>
        <v>8</v>
      </c>
      <c r="E723" s="37">
        <v>8</v>
      </c>
      <c r="F723" s="37"/>
      <c r="G723" s="126"/>
      <c r="H723" s="423">
        <v>16</v>
      </c>
      <c r="I723" s="124"/>
    </row>
    <row r="724" spans="1:9" ht="18.75" customHeight="1">
      <c r="A724" s="422" t="s">
        <v>603</v>
      </c>
      <c r="B724" s="37"/>
      <c r="C724" s="37"/>
      <c r="D724" s="37"/>
      <c r="E724" s="37"/>
      <c r="F724" s="37"/>
      <c r="G724" s="126"/>
      <c r="H724" s="423">
        <v>10</v>
      </c>
      <c r="I724" s="124"/>
    </row>
    <row r="725" spans="1:9" ht="18.75" customHeight="1">
      <c r="A725" s="422" t="s">
        <v>604</v>
      </c>
      <c r="B725" s="37"/>
      <c r="C725" s="37"/>
      <c r="D725" s="37">
        <f>SUM(E725:F725)</f>
        <v>15</v>
      </c>
      <c r="E725" s="37">
        <v>15</v>
      </c>
      <c r="F725" s="37"/>
      <c r="G725" s="126"/>
      <c r="H725" s="429">
        <v>35</v>
      </c>
      <c r="I725" s="124"/>
    </row>
    <row r="726" spans="1:9" ht="18.75" customHeight="1">
      <c r="A726" s="422" t="s">
        <v>605</v>
      </c>
      <c r="B726" s="37"/>
      <c r="C726" s="37"/>
      <c r="D726" s="37">
        <f>SUM(E726:F726)</f>
        <v>10</v>
      </c>
      <c r="E726" s="37">
        <v>10</v>
      </c>
      <c r="F726" s="37"/>
      <c r="G726" s="126"/>
      <c r="H726" s="423"/>
      <c r="I726" s="124"/>
    </row>
    <row r="727" spans="1:9" ht="18.75" customHeight="1">
      <c r="A727" s="422" t="s">
        <v>606</v>
      </c>
      <c r="B727" s="37"/>
      <c r="C727" s="37"/>
      <c r="D727" s="37"/>
      <c r="E727" s="37"/>
      <c r="F727" s="37"/>
      <c r="G727" s="126"/>
      <c r="H727" s="423"/>
      <c r="I727" s="124"/>
    </row>
    <row r="728" spans="1:9" ht="18.75" customHeight="1">
      <c r="A728" s="422" t="s">
        <v>607</v>
      </c>
      <c r="B728" s="37"/>
      <c r="C728" s="37"/>
      <c r="D728" s="37"/>
      <c r="E728" s="37"/>
      <c r="F728" s="37"/>
      <c r="G728" s="126"/>
      <c r="H728" s="423">
        <v>14</v>
      </c>
      <c r="I728" s="124"/>
    </row>
    <row r="729" spans="1:9" ht="18.75" customHeight="1">
      <c r="A729" s="422" t="s">
        <v>608</v>
      </c>
      <c r="B729" s="37"/>
      <c r="C729" s="37"/>
      <c r="D729" s="37"/>
      <c r="E729" s="37"/>
      <c r="F729" s="37"/>
      <c r="G729" s="126"/>
      <c r="H729" s="423"/>
      <c r="I729" s="124"/>
    </row>
    <row r="730" spans="1:9" ht="18.75" customHeight="1">
      <c r="A730" s="422" t="s">
        <v>609</v>
      </c>
      <c r="B730" s="37"/>
      <c r="C730" s="37"/>
      <c r="D730" s="37"/>
      <c r="E730" s="37"/>
      <c r="F730" s="37"/>
      <c r="G730" s="126"/>
      <c r="H730" s="423"/>
      <c r="I730" s="124"/>
    </row>
    <row r="731" spans="1:9" ht="18.75" customHeight="1">
      <c r="A731" s="422" t="s">
        <v>610</v>
      </c>
      <c r="B731" s="37"/>
      <c r="C731" s="37"/>
      <c r="D731" s="37"/>
      <c r="E731" s="37"/>
      <c r="F731" s="37"/>
      <c r="G731" s="126"/>
      <c r="H731" s="423"/>
      <c r="I731" s="124"/>
    </row>
    <row r="732" spans="1:9" ht="18.75" customHeight="1">
      <c r="A732" s="422" t="s">
        <v>611</v>
      </c>
      <c r="B732" s="37"/>
      <c r="C732" s="37"/>
      <c r="D732" s="37"/>
      <c r="E732" s="37"/>
      <c r="F732" s="37"/>
      <c r="G732" s="126"/>
      <c r="H732" s="423">
        <v>79</v>
      </c>
      <c r="I732" s="124"/>
    </row>
    <row r="733" spans="1:9" ht="18.75" customHeight="1">
      <c r="A733" s="422" t="s">
        <v>612</v>
      </c>
      <c r="B733" s="37"/>
      <c r="C733" s="37"/>
      <c r="D733" s="37"/>
      <c r="E733" s="37"/>
      <c r="F733" s="37"/>
      <c r="G733" s="126"/>
      <c r="H733" s="423"/>
      <c r="I733" s="124"/>
    </row>
    <row r="734" spans="1:9" ht="18.75" customHeight="1">
      <c r="A734" s="422" t="s">
        <v>613</v>
      </c>
      <c r="B734" s="37"/>
      <c r="C734" s="37"/>
      <c r="D734" s="37"/>
      <c r="E734" s="37"/>
      <c r="F734" s="37"/>
      <c r="G734" s="126"/>
      <c r="H734" s="423"/>
      <c r="I734" s="124"/>
    </row>
    <row r="735" spans="1:9" ht="18.75" customHeight="1">
      <c r="A735" s="422" t="s">
        <v>614</v>
      </c>
      <c r="B735" s="37"/>
      <c r="C735" s="37"/>
      <c r="D735" s="37"/>
      <c r="E735" s="37"/>
      <c r="F735" s="37"/>
      <c r="G735" s="126"/>
      <c r="H735" s="423"/>
      <c r="I735" s="124"/>
    </row>
    <row r="736" spans="1:9" ht="18.75" customHeight="1">
      <c r="A736" s="422" t="s">
        <v>615</v>
      </c>
      <c r="B736" s="37"/>
      <c r="C736" s="37"/>
      <c r="D736" s="37"/>
      <c r="E736" s="37"/>
      <c r="F736" s="37"/>
      <c r="G736" s="126"/>
      <c r="H736" s="423"/>
      <c r="I736" s="124"/>
    </row>
    <row r="737" spans="1:9" ht="18.75" customHeight="1">
      <c r="A737" s="422" t="s">
        <v>616</v>
      </c>
      <c r="B737" s="37">
        <v>12</v>
      </c>
      <c r="C737" s="37"/>
      <c r="D737" s="37">
        <f>SUM(E737:F737)</f>
        <v>102</v>
      </c>
      <c r="E737" s="37">
        <v>92</v>
      </c>
      <c r="F737" s="37">
        <v>10</v>
      </c>
      <c r="G737" s="126"/>
      <c r="H737" s="423">
        <v>93</v>
      </c>
      <c r="I737" s="124"/>
    </row>
    <row r="738" spans="1:9" ht="18.75" customHeight="1">
      <c r="A738" s="422" t="s">
        <v>617</v>
      </c>
      <c r="B738" s="37"/>
      <c r="C738" s="37"/>
      <c r="D738" s="37"/>
      <c r="E738" s="37"/>
      <c r="F738" s="37"/>
      <c r="G738" s="126"/>
      <c r="H738" s="423"/>
      <c r="I738" s="124"/>
    </row>
    <row r="739" spans="1:9" ht="18.75" customHeight="1">
      <c r="A739" s="422" t="s">
        <v>618</v>
      </c>
      <c r="B739" s="37"/>
      <c r="C739" s="37"/>
      <c r="D739" s="37"/>
      <c r="E739" s="37"/>
      <c r="F739" s="37"/>
      <c r="G739" s="126"/>
      <c r="H739" s="423"/>
      <c r="I739" s="124"/>
    </row>
    <row r="740" spans="1:9" ht="18.75" customHeight="1">
      <c r="A740" s="422" t="s">
        <v>619</v>
      </c>
      <c r="B740" s="37"/>
      <c r="C740" s="37"/>
      <c r="D740" s="37"/>
      <c r="E740" s="37"/>
      <c r="F740" s="37"/>
      <c r="G740" s="126"/>
      <c r="H740" s="423"/>
      <c r="I740" s="124"/>
    </row>
    <row r="741" spans="1:9" ht="18.75" customHeight="1">
      <c r="A741" s="422" t="s">
        <v>620</v>
      </c>
      <c r="B741" s="37"/>
      <c r="C741" s="37"/>
      <c r="D741" s="37">
        <f aca="true" t="shared" si="153" ref="D741:D744">SUM(E741:F741)</f>
        <v>34</v>
      </c>
      <c r="E741" s="37">
        <v>34</v>
      </c>
      <c r="F741" s="37"/>
      <c r="G741" s="126"/>
      <c r="H741" s="423">
        <v>53</v>
      </c>
      <c r="I741" s="124"/>
    </row>
    <row r="742" spans="1:9" s="231" customFormat="1" ht="18.75" customHeight="1">
      <c r="A742" s="420" t="s">
        <v>621</v>
      </c>
      <c r="B742" s="30">
        <f aca="true" t="shared" si="154" ref="B742:F742">SUM(B743:B767)</f>
        <v>1244</v>
      </c>
      <c r="C742" s="30">
        <v>2717</v>
      </c>
      <c r="D742" s="30">
        <f t="shared" si="154"/>
        <v>2717</v>
      </c>
      <c r="E742" s="30">
        <f t="shared" si="154"/>
        <v>2713</v>
      </c>
      <c r="F742" s="30">
        <f t="shared" si="154"/>
        <v>4</v>
      </c>
      <c r="G742" s="124">
        <f>D742/C742*100</f>
        <v>100</v>
      </c>
      <c r="H742" s="30">
        <f>SUM(H743:H767)</f>
        <v>1449</v>
      </c>
      <c r="I742" s="124">
        <f>ROUND((D742-H742)/H742*100,2)</f>
        <v>87.51</v>
      </c>
    </row>
    <row r="743" spans="1:9" ht="18.75" customHeight="1">
      <c r="A743" s="422" t="s">
        <v>53</v>
      </c>
      <c r="B743" s="37">
        <v>458</v>
      </c>
      <c r="C743" s="37"/>
      <c r="D743" s="37">
        <f t="shared" si="153"/>
        <v>468</v>
      </c>
      <c r="E743" s="37">
        <v>468</v>
      </c>
      <c r="F743" s="37"/>
      <c r="G743" s="126"/>
      <c r="H743" s="423">
        <v>462</v>
      </c>
      <c r="I743" s="124"/>
    </row>
    <row r="744" spans="1:9" ht="18.75" customHeight="1">
      <c r="A744" s="422" t="s">
        <v>54</v>
      </c>
      <c r="B744" s="37">
        <v>75</v>
      </c>
      <c r="C744" s="37"/>
      <c r="D744" s="37">
        <f t="shared" si="153"/>
        <v>77</v>
      </c>
      <c r="E744" s="37">
        <v>73</v>
      </c>
      <c r="F744" s="37">
        <v>4</v>
      </c>
      <c r="G744" s="126"/>
      <c r="H744" s="423">
        <v>77</v>
      </c>
      <c r="I744" s="124"/>
    </row>
    <row r="745" spans="1:9" ht="18.75" customHeight="1">
      <c r="A745" s="422" t="s">
        <v>55</v>
      </c>
      <c r="B745" s="37"/>
      <c r="C745" s="37"/>
      <c r="D745" s="37"/>
      <c r="E745" s="37"/>
      <c r="F745" s="37"/>
      <c r="G745" s="126"/>
      <c r="H745" s="423"/>
      <c r="I745" s="124"/>
    </row>
    <row r="746" spans="1:9" ht="18.75" customHeight="1">
      <c r="A746" s="422" t="s">
        <v>622</v>
      </c>
      <c r="B746" s="37"/>
      <c r="C746" s="37"/>
      <c r="D746" s="37"/>
      <c r="E746" s="37"/>
      <c r="F746" s="37"/>
      <c r="G746" s="126"/>
      <c r="H746" s="423"/>
      <c r="I746" s="124"/>
    </row>
    <row r="747" spans="1:9" ht="18.75" customHeight="1">
      <c r="A747" s="422" t="s">
        <v>623</v>
      </c>
      <c r="B747" s="37"/>
      <c r="C747" s="37"/>
      <c r="D747" s="37">
        <f aca="true" t="shared" si="155" ref="D747:D756">SUM(E747:F747)</f>
        <v>600</v>
      </c>
      <c r="E747" s="37">
        <v>600</v>
      </c>
      <c r="F747" s="37"/>
      <c r="G747" s="126"/>
      <c r="H747" s="423"/>
      <c r="I747" s="124"/>
    </row>
    <row r="748" spans="1:9" ht="18.75" customHeight="1">
      <c r="A748" s="422" t="s">
        <v>624</v>
      </c>
      <c r="B748" s="37"/>
      <c r="C748" s="37"/>
      <c r="D748" s="37"/>
      <c r="E748" s="37"/>
      <c r="F748" s="37"/>
      <c r="G748" s="126"/>
      <c r="H748" s="423">
        <v>63</v>
      </c>
      <c r="I748" s="124"/>
    </row>
    <row r="749" spans="1:9" ht="18.75" customHeight="1">
      <c r="A749" s="422" t="s">
        <v>625</v>
      </c>
      <c r="B749" s="37"/>
      <c r="C749" s="37"/>
      <c r="D749" s="37"/>
      <c r="E749" s="37"/>
      <c r="F749" s="37"/>
      <c r="G749" s="126"/>
      <c r="H749" s="423"/>
      <c r="I749" s="124"/>
    </row>
    <row r="750" spans="1:9" ht="18.75" customHeight="1">
      <c r="A750" s="422" t="s">
        <v>626</v>
      </c>
      <c r="B750" s="37"/>
      <c r="C750" s="37"/>
      <c r="D750" s="37">
        <f t="shared" si="155"/>
        <v>300</v>
      </c>
      <c r="E750" s="37">
        <v>300</v>
      </c>
      <c r="F750" s="37"/>
      <c r="G750" s="126"/>
      <c r="H750" s="423"/>
      <c r="I750" s="124"/>
    </row>
    <row r="751" spans="1:9" ht="18.75" customHeight="1">
      <c r="A751" s="422" t="s">
        <v>627</v>
      </c>
      <c r="B751" s="37">
        <v>10</v>
      </c>
      <c r="C751" s="37"/>
      <c r="D751" s="37"/>
      <c r="E751" s="37"/>
      <c r="F751" s="37"/>
      <c r="G751" s="126"/>
      <c r="H751" s="423"/>
      <c r="I751" s="124"/>
    </row>
    <row r="752" spans="1:9" ht="18.75" customHeight="1">
      <c r="A752" s="422" t="s">
        <v>628</v>
      </c>
      <c r="B752" s="37">
        <v>30</v>
      </c>
      <c r="C752" s="37"/>
      <c r="D752" s="37">
        <f t="shared" si="155"/>
        <v>110</v>
      </c>
      <c r="E752" s="37">
        <v>110</v>
      </c>
      <c r="F752" s="37"/>
      <c r="G752" s="126"/>
      <c r="H752" s="423"/>
      <c r="I752" s="124"/>
    </row>
    <row r="753" spans="1:9" ht="18.75" customHeight="1">
      <c r="A753" s="422" t="s">
        <v>629</v>
      </c>
      <c r="B753" s="37">
        <v>178</v>
      </c>
      <c r="C753" s="37"/>
      <c r="D753" s="37">
        <f t="shared" si="155"/>
        <v>633</v>
      </c>
      <c r="E753" s="37">
        <v>633</v>
      </c>
      <c r="F753" s="37"/>
      <c r="G753" s="126"/>
      <c r="H753" s="423">
        <v>305</v>
      </c>
      <c r="I753" s="124"/>
    </row>
    <row r="754" spans="1:9" ht="18.75" customHeight="1">
      <c r="A754" s="422" t="s">
        <v>630</v>
      </c>
      <c r="B754" s="37">
        <v>7</v>
      </c>
      <c r="C754" s="37"/>
      <c r="D754" s="37">
        <f t="shared" si="155"/>
        <v>17</v>
      </c>
      <c r="E754" s="37">
        <v>17</v>
      </c>
      <c r="F754" s="37"/>
      <c r="G754" s="126"/>
      <c r="H754" s="423"/>
      <c r="I754" s="124"/>
    </row>
    <row r="755" spans="1:9" ht="18.75" customHeight="1">
      <c r="A755" s="422" t="s">
        <v>631</v>
      </c>
      <c r="B755" s="37">
        <v>80</v>
      </c>
      <c r="C755" s="37"/>
      <c r="D755" s="37">
        <f t="shared" si="155"/>
        <v>126</v>
      </c>
      <c r="E755" s="37">
        <v>126</v>
      </c>
      <c r="F755" s="37"/>
      <c r="G755" s="126"/>
      <c r="H755" s="423">
        <v>55</v>
      </c>
      <c r="I755" s="124"/>
    </row>
    <row r="756" spans="1:9" ht="18.75" customHeight="1">
      <c r="A756" s="422" t="s">
        <v>632</v>
      </c>
      <c r="B756" s="37">
        <v>96</v>
      </c>
      <c r="C756" s="37"/>
      <c r="D756" s="37">
        <f t="shared" si="155"/>
        <v>95</v>
      </c>
      <c r="E756" s="37">
        <v>95</v>
      </c>
      <c r="F756" s="37"/>
      <c r="G756" s="126"/>
      <c r="H756" s="423">
        <v>175</v>
      </c>
      <c r="I756" s="124"/>
    </row>
    <row r="757" spans="1:9" ht="18.75" customHeight="1">
      <c r="A757" s="422" t="s">
        <v>633</v>
      </c>
      <c r="B757" s="37"/>
      <c r="C757" s="37"/>
      <c r="D757" s="37"/>
      <c r="E757" s="37"/>
      <c r="F757" s="37"/>
      <c r="G757" s="126"/>
      <c r="H757" s="423"/>
      <c r="I757" s="124"/>
    </row>
    <row r="758" spans="1:9" ht="18.75" customHeight="1">
      <c r="A758" s="422" t="s">
        <v>634</v>
      </c>
      <c r="B758" s="37"/>
      <c r="C758" s="37"/>
      <c r="D758" s="37"/>
      <c r="E758" s="37"/>
      <c r="F758" s="37"/>
      <c r="G758" s="126"/>
      <c r="H758" s="423"/>
      <c r="I758" s="124"/>
    </row>
    <row r="759" spans="1:9" ht="18.75" customHeight="1">
      <c r="A759" s="422" t="s">
        <v>635</v>
      </c>
      <c r="B759" s="37"/>
      <c r="C759" s="37"/>
      <c r="D759" s="37"/>
      <c r="E759" s="37"/>
      <c r="F759" s="37"/>
      <c r="G759" s="126"/>
      <c r="H759" s="423"/>
      <c r="I759" s="124"/>
    </row>
    <row r="760" spans="1:9" ht="18.75" customHeight="1">
      <c r="A760" s="422" t="s">
        <v>636</v>
      </c>
      <c r="B760" s="37"/>
      <c r="C760" s="37"/>
      <c r="D760" s="37"/>
      <c r="E760" s="37"/>
      <c r="F760" s="37"/>
      <c r="G760" s="126"/>
      <c r="H760" s="423"/>
      <c r="I760" s="124"/>
    </row>
    <row r="761" spans="1:9" ht="18.75" customHeight="1">
      <c r="A761" s="422" t="s">
        <v>637</v>
      </c>
      <c r="B761" s="37">
        <v>50</v>
      </c>
      <c r="C761" s="37"/>
      <c r="D761" s="37">
        <f>SUM(E761:F761)</f>
        <v>79</v>
      </c>
      <c r="E761" s="37">
        <v>79</v>
      </c>
      <c r="F761" s="37"/>
      <c r="G761" s="126"/>
      <c r="H761" s="423"/>
      <c r="I761" s="124"/>
    </row>
    <row r="762" spans="1:9" ht="18.75" customHeight="1">
      <c r="A762" s="422" t="s">
        <v>638</v>
      </c>
      <c r="B762" s="37"/>
      <c r="C762" s="37"/>
      <c r="D762" s="37"/>
      <c r="E762" s="37"/>
      <c r="F762" s="37"/>
      <c r="G762" s="126"/>
      <c r="H762" s="423"/>
      <c r="I762" s="124"/>
    </row>
    <row r="763" spans="1:9" ht="18.75" customHeight="1">
      <c r="A763" s="422" t="s">
        <v>639</v>
      </c>
      <c r="B763" s="37">
        <v>90</v>
      </c>
      <c r="C763" s="37"/>
      <c r="D763" s="37">
        <f>SUM(E763:F763)</f>
        <v>93</v>
      </c>
      <c r="E763" s="37">
        <v>93</v>
      </c>
      <c r="F763" s="37"/>
      <c r="G763" s="126"/>
      <c r="H763" s="423">
        <v>54</v>
      </c>
      <c r="I763" s="124"/>
    </row>
    <row r="764" spans="1:9" ht="21" customHeight="1">
      <c r="A764" s="424" t="s">
        <v>612</v>
      </c>
      <c r="B764" s="37"/>
      <c r="C764" s="37"/>
      <c r="D764" s="37"/>
      <c r="E764" s="37"/>
      <c r="F764" s="37"/>
      <c r="G764" s="126"/>
      <c r="H764" s="423"/>
      <c r="I764" s="124"/>
    </row>
    <row r="765" spans="1:9" ht="18.75" customHeight="1">
      <c r="A765" s="422" t="s">
        <v>640</v>
      </c>
      <c r="B765" s="37"/>
      <c r="C765" s="37"/>
      <c r="D765" s="37"/>
      <c r="E765" s="37"/>
      <c r="F765" s="37"/>
      <c r="G765" s="126"/>
      <c r="H765" s="423"/>
      <c r="I765" s="124"/>
    </row>
    <row r="766" spans="1:9" ht="18.75" customHeight="1">
      <c r="A766" s="422" t="s">
        <v>641</v>
      </c>
      <c r="B766" s="37"/>
      <c r="C766" s="37"/>
      <c r="D766" s="37"/>
      <c r="E766" s="37"/>
      <c r="F766" s="37"/>
      <c r="G766" s="126"/>
      <c r="H766" s="423">
        <v>18</v>
      </c>
      <c r="I766" s="124"/>
    </row>
    <row r="767" spans="1:9" ht="18.75" customHeight="1">
      <c r="A767" s="422" t="s">
        <v>642</v>
      </c>
      <c r="B767" s="37">
        <v>170</v>
      </c>
      <c r="C767" s="37"/>
      <c r="D767" s="37">
        <f aca="true" t="shared" si="156" ref="D767:D771">SUM(E767:F767)</f>
        <v>119</v>
      </c>
      <c r="E767" s="37">
        <v>119</v>
      </c>
      <c r="F767" s="37"/>
      <c r="G767" s="126"/>
      <c r="H767" s="423">
        <v>240</v>
      </c>
      <c r="I767" s="124"/>
    </row>
    <row r="768" spans="1:9" s="231" customFormat="1" ht="18.75" customHeight="1">
      <c r="A768" s="420" t="s">
        <v>643</v>
      </c>
      <c r="B768" s="30">
        <v>0</v>
      </c>
      <c r="C768" s="30"/>
      <c r="D768" s="37"/>
      <c r="E768" s="30"/>
      <c r="F768" s="30"/>
      <c r="G768" s="124"/>
      <c r="H768" s="421">
        <v>0</v>
      </c>
      <c r="I768" s="124"/>
    </row>
    <row r="769" spans="1:9" s="231" customFormat="1" ht="18.75" customHeight="1">
      <c r="A769" s="420" t="s">
        <v>644</v>
      </c>
      <c r="B769" s="30">
        <f aca="true" t="shared" si="157" ref="B769:F769">SUM(B770:B779)</f>
        <v>5794</v>
      </c>
      <c r="C769" s="30">
        <v>6034</v>
      </c>
      <c r="D769" s="30">
        <f t="shared" si="157"/>
        <v>5703</v>
      </c>
      <c r="E769" s="30">
        <f t="shared" si="157"/>
        <v>5045</v>
      </c>
      <c r="F769" s="30">
        <f t="shared" si="157"/>
        <v>658</v>
      </c>
      <c r="G769" s="30">
        <f>D769/C769*100</f>
        <v>94.51441829632084</v>
      </c>
      <c r="H769" s="30">
        <f>SUM(H770:H779)</f>
        <v>4988</v>
      </c>
      <c r="I769" s="124">
        <f>ROUND((D769-H769)/H769*100,2)</f>
        <v>14.33</v>
      </c>
    </row>
    <row r="770" spans="1:9" ht="18.75" customHeight="1">
      <c r="A770" s="422" t="s">
        <v>53</v>
      </c>
      <c r="B770" s="37">
        <v>367</v>
      </c>
      <c r="C770" s="37"/>
      <c r="D770" s="37">
        <f t="shared" si="156"/>
        <v>399</v>
      </c>
      <c r="E770" s="37">
        <v>399</v>
      </c>
      <c r="F770" s="37"/>
      <c r="G770" s="126"/>
      <c r="H770" s="423">
        <v>363</v>
      </c>
      <c r="I770" s="124"/>
    </row>
    <row r="771" spans="1:9" ht="18.75" customHeight="1">
      <c r="A771" s="422" t="s">
        <v>54</v>
      </c>
      <c r="B771" s="37">
        <v>404</v>
      </c>
      <c r="C771" s="37"/>
      <c r="D771" s="37">
        <f t="shared" si="156"/>
        <v>401</v>
      </c>
      <c r="E771" s="37">
        <v>396</v>
      </c>
      <c r="F771" s="37">
        <v>5</v>
      </c>
      <c r="G771" s="126"/>
      <c r="H771" s="423">
        <v>311</v>
      </c>
      <c r="I771" s="124"/>
    </row>
    <row r="772" spans="1:9" ht="18.75" customHeight="1">
      <c r="A772" s="422" t="s">
        <v>55</v>
      </c>
      <c r="B772" s="37"/>
      <c r="C772" s="37"/>
      <c r="D772" s="37"/>
      <c r="E772" s="37"/>
      <c r="F772" s="37"/>
      <c r="G772" s="126"/>
      <c r="H772" s="423"/>
      <c r="I772" s="124"/>
    </row>
    <row r="773" spans="1:9" ht="18.75" customHeight="1">
      <c r="A773" s="422" t="s">
        <v>645</v>
      </c>
      <c r="B773" s="37">
        <v>2940</v>
      </c>
      <c r="C773" s="37"/>
      <c r="D773" s="37">
        <f aca="true" t="shared" si="158" ref="D773:D776">SUM(E773:F773)</f>
        <v>3210</v>
      </c>
      <c r="E773" s="37">
        <v>2840</v>
      </c>
      <c r="F773" s="37">
        <v>370</v>
      </c>
      <c r="G773" s="126"/>
      <c r="H773" s="423">
        <v>2420</v>
      </c>
      <c r="I773" s="124"/>
    </row>
    <row r="774" spans="1:9" ht="18.75" customHeight="1">
      <c r="A774" s="422" t="s">
        <v>646</v>
      </c>
      <c r="B774" s="37">
        <v>1960</v>
      </c>
      <c r="C774" s="37"/>
      <c r="D774" s="37">
        <f t="shared" si="158"/>
        <v>1165</v>
      </c>
      <c r="E774" s="37">
        <v>1050</v>
      </c>
      <c r="F774" s="37">
        <v>115</v>
      </c>
      <c r="G774" s="126"/>
      <c r="H774" s="423">
        <v>1140</v>
      </c>
      <c r="I774" s="124"/>
    </row>
    <row r="775" spans="1:9" ht="18.75" customHeight="1">
      <c r="A775" s="422" t="s">
        <v>647</v>
      </c>
      <c r="B775" s="37"/>
      <c r="C775" s="37"/>
      <c r="D775" s="37"/>
      <c r="E775" s="37"/>
      <c r="F775" s="37"/>
      <c r="G775" s="126"/>
      <c r="H775" s="423"/>
      <c r="I775" s="124"/>
    </row>
    <row r="776" spans="1:9" ht="18.75" customHeight="1">
      <c r="A776" s="422" t="s">
        <v>648</v>
      </c>
      <c r="B776" s="37"/>
      <c r="C776" s="37"/>
      <c r="D776" s="37">
        <f t="shared" si="158"/>
        <v>46</v>
      </c>
      <c r="E776" s="37"/>
      <c r="F776" s="37">
        <v>46</v>
      </c>
      <c r="G776" s="126"/>
      <c r="H776" s="423"/>
      <c r="I776" s="124"/>
    </row>
    <row r="777" spans="1:9" ht="18.75" customHeight="1">
      <c r="A777" s="422" t="s">
        <v>649</v>
      </c>
      <c r="B777" s="37"/>
      <c r="C777" s="37"/>
      <c r="D777" s="37"/>
      <c r="E777" s="37"/>
      <c r="F777" s="37"/>
      <c r="G777" s="126"/>
      <c r="H777" s="423"/>
      <c r="I777" s="124"/>
    </row>
    <row r="778" spans="1:9" ht="18.75" customHeight="1">
      <c r="A778" s="422" t="s">
        <v>650</v>
      </c>
      <c r="B778" s="37">
        <v>114</v>
      </c>
      <c r="C778" s="37"/>
      <c r="D778" s="37">
        <f>SUM(E778:F778)</f>
        <v>115</v>
      </c>
      <c r="E778" s="37">
        <v>115</v>
      </c>
      <c r="F778" s="37"/>
      <c r="G778" s="126"/>
      <c r="H778" s="423">
        <v>91</v>
      </c>
      <c r="I778" s="124"/>
    </row>
    <row r="779" spans="1:9" ht="18.75" customHeight="1">
      <c r="A779" s="422" t="s">
        <v>651</v>
      </c>
      <c r="B779" s="37">
        <v>9</v>
      </c>
      <c r="C779" s="37"/>
      <c r="D779" s="37">
        <f>SUM(E779:F779)</f>
        <v>367</v>
      </c>
      <c r="E779" s="37">
        <v>245</v>
      </c>
      <c r="F779" s="37">
        <v>122</v>
      </c>
      <c r="G779" s="126"/>
      <c r="H779" s="423">
        <v>663</v>
      </c>
      <c r="I779" s="124"/>
    </row>
    <row r="780" spans="1:9" s="231" customFormat="1" ht="18.75" customHeight="1">
      <c r="A780" s="420" t="s">
        <v>652</v>
      </c>
      <c r="B780" s="30">
        <f>SUM(B781:B785)</f>
        <v>130</v>
      </c>
      <c r="C780" s="30"/>
      <c r="D780" s="37"/>
      <c r="E780" s="30"/>
      <c r="F780" s="30"/>
      <c r="G780" s="124"/>
      <c r="H780" s="421"/>
      <c r="I780" s="124"/>
    </row>
    <row r="781" spans="1:9" ht="18.75" customHeight="1">
      <c r="A781" s="422" t="s">
        <v>286</v>
      </c>
      <c r="B781" s="37"/>
      <c r="C781" s="37"/>
      <c r="D781" s="37"/>
      <c r="E781" s="37"/>
      <c r="F781" s="37"/>
      <c r="G781" s="126"/>
      <c r="H781" s="423"/>
      <c r="I781" s="124"/>
    </row>
    <row r="782" spans="1:9" ht="18.75" customHeight="1">
      <c r="A782" s="422" t="s">
        <v>653</v>
      </c>
      <c r="B782" s="37">
        <v>130</v>
      </c>
      <c r="C782" s="37"/>
      <c r="D782" s="37"/>
      <c r="E782" s="37"/>
      <c r="F782" s="37"/>
      <c r="G782" s="126"/>
      <c r="H782" s="423"/>
      <c r="I782" s="124"/>
    </row>
    <row r="783" spans="1:9" ht="18.75" customHeight="1">
      <c r="A783" s="422" t="s">
        <v>654</v>
      </c>
      <c r="B783" s="37"/>
      <c r="C783" s="37"/>
      <c r="D783" s="37"/>
      <c r="E783" s="37"/>
      <c r="F783" s="37"/>
      <c r="G783" s="126"/>
      <c r="H783" s="423"/>
      <c r="I783" s="124"/>
    </row>
    <row r="784" spans="1:9" ht="18" customHeight="1">
      <c r="A784" s="422" t="s">
        <v>655</v>
      </c>
      <c r="B784" s="37"/>
      <c r="C784" s="37"/>
      <c r="D784" s="37"/>
      <c r="E784" s="37"/>
      <c r="F784" s="37"/>
      <c r="G784" s="126"/>
      <c r="H784" s="423"/>
      <c r="I784" s="124"/>
    </row>
    <row r="785" spans="1:9" ht="18.75" customHeight="1">
      <c r="A785" s="422" t="s">
        <v>656</v>
      </c>
      <c r="B785" s="37"/>
      <c r="C785" s="37"/>
      <c r="D785" s="37"/>
      <c r="E785" s="37"/>
      <c r="F785" s="37"/>
      <c r="G785" s="126"/>
      <c r="H785" s="423"/>
      <c r="I785" s="124"/>
    </row>
    <row r="786" spans="1:9" s="231" customFormat="1" ht="18.75" customHeight="1">
      <c r="A786" s="420" t="s">
        <v>657</v>
      </c>
      <c r="B786" s="30">
        <f aca="true" t="shared" si="159" ref="B786:F786">SUM(B787:B791)</f>
        <v>1812</v>
      </c>
      <c r="C786" s="30">
        <v>2030</v>
      </c>
      <c r="D786" s="30">
        <f t="shared" si="159"/>
        <v>980</v>
      </c>
      <c r="E786" s="30">
        <f t="shared" si="159"/>
        <v>324</v>
      </c>
      <c r="F786" s="30">
        <f t="shared" si="159"/>
        <v>656</v>
      </c>
      <c r="G786" s="124">
        <f>D786/C786*100</f>
        <v>48.275862068965516</v>
      </c>
      <c r="H786" s="30">
        <f>SUM(H787:H791)</f>
        <v>1221</v>
      </c>
      <c r="I786" s="124">
        <f>ROUND((D786-H786)/H786*100,2)</f>
        <v>-19.74</v>
      </c>
    </row>
    <row r="787" spans="1:9" ht="18.75" customHeight="1">
      <c r="A787" s="422" t="s">
        <v>658</v>
      </c>
      <c r="B787" s="37">
        <v>500</v>
      </c>
      <c r="C787" s="37"/>
      <c r="D787" s="37">
        <f aca="true" t="shared" si="160" ref="D787:D791">SUM(E787:F787)</f>
        <v>324</v>
      </c>
      <c r="E787" s="37">
        <v>324</v>
      </c>
      <c r="F787" s="37"/>
      <c r="G787" s="126"/>
      <c r="H787" s="423">
        <v>488</v>
      </c>
      <c r="I787" s="124"/>
    </row>
    <row r="788" spans="1:9" ht="24.75" customHeight="1">
      <c r="A788" s="424" t="s">
        <v>659</v>
      </c>
      <c r="B788" s="37">
        <v>1312</v>
      </c>
      <c r="C788" s="37"/>
      <c r="D788" s="37">
        <f t="shared" si="160"/>
        <v>640</v>
      </c>
      <c r="E788" s="37"/>
      <c r="F788" s="37">
        <v>640</v>
      </c>
      <c r="G788" s="126"/>
      <c r="H788" s="423">
        <v>619</v>
      </c>
      <c r="I788" s="124"/>
    </row>
    <row r="789" spans="1:9" ht="18.75" customHeight="1">
      <c r="A789" s="422" t="s">
        <v>660</v>
      </c>
      <c r="B789" s="37"/>
      <c r="C789" s="37"/>
      <c r="D789" s="37"/>
      <c r="E789" s="37"/>
      <c r="F789" s="37"/>
      <c r="G789" s="126"/>
      <c r="H789" s="423">
        <v>114</v>
      </c>
      <c r="I789" s="124"/>
    </row>
    <row r="790" spans="1:9" ht="18.75" customHeight="1">
      <c r="A790" s="422" t="s">
        <v>661</v>
      </c>
      <c r="B790" s="37"/>
      <c r="C790" s="37"/>
      <c r="D790" s="37"/>
      <c r="E790" s="37"/>
      <c r="F790" s="37"/>
      <c r="G790" s="126"/>
      <c r="H790" s="423"/>
      <c r="I790" s="124"/>
    </row>
    <row r="791" spans="1:9" ht="18.75" customHeight="1">
      <c r="A791" s="422" t="s">
        <v>662</v>
      </c>
      <c r="B791" s="37"/>
      <c r="C791" s="37"/>
      <c r="D791" s="37">
        <f t="shared" si="160"/>
        <v>16</v>
      </c>
      <c r="E791" s="37"/>
      <c r="F791" s="37">
        <v>16</v>
      </c>
      <c r="G791" s="126"/>
      <c r="H791" s="423"/>
      <c r="I791" s="124"/>
    </row>
    <row r="792" spans="1:9" s="231" customFormat="1" ht="18.75" customHeight="1">
      <c r="A792" s="420" t="s">
        <v>663</v>
      </c>
      <c r="B792" s="30">
        <f aca="true" t="shared" si="161" ref="B792:F792">SUM(B793:B798)</f>
        <v>1731</v>
      </c>
      <c r="C792" s="30">
        <v>3882</v>
      </c>
      <c r="D792" s="30">
        <f t="shared" si="161"/>
        <v>3089</v>
      </c>
      <c r="E792" s="30">
        <f t="shared" si="161"/>
        <v>3081</v>
      </c>
      <c r="F792" s="30">
        <f t="shared" si="161"/>
        <v>8</v>
      </c>
      <c r="G792" s="124">
        <f>D792/C792*100</f>
        <v>79.57238536836681</v>
      </c>
      <c r="H792" s="30">
        <f>SUM(H793:H798)</f>
        <v>1156</v>
      </c>
      <c r="I792" s="124">
        <f>ROUND((D792-H792)/H792*100,2)</f>
        <v>167.21</v>
      </c>
    </row>
    <row r="793" spans="1:9" ht="18.75" customHeight="1">
      <c r="A793" s="422" t="s">
        <v>664</v>
      </c>
      <c r="B793" s="37"/>
      <c r="C793" s="37"/>
      <c r="D793" s="37"/>
      <c r="E793" s="37"/>
      <c r="F793" s="37"/>
      <c r="G793" s="126"/>
      <c r="H793" s="423"/>
      <c r="I793" s="124"/>
    </row>
    <row r="794" spans="1:9" ht="18.75" customHeight="1">
      <c r="A794" s="422" t="s">
        <v>665</v>
      </c>
      <c r="B794" s="37"/>
      <c r="C794" s="37"/>
      <c r="D794" s="37"/>
      <c r="E794" s="37"/>
      <c r="F794" s="37"/>
      <c r="G794" s="126"/>
      <c r="H794" s="423"/>
      <c r="I794" s="124"/>
    </row>
    <row r="795" spans="1:9" ht="18.75" customHeight="1">
      <c r="A795" s="422" t="s">
        <v>666</v>
      </c>
      <c r="B795" s="37">
        <v>100</v>
      </c>
      <c r="C795" s="37"/>
      <c r="D795" s="37">
        <f aca="true" t="shared" si="162" ref="D795:D798">SUM(E795:F795)</f>
        <v>8</v>
      </c>
      <c r="E795" s="37"/>
      <c r="F795" s="37">
        <v>8</v>
      </c>
      <c r="G795" s="126"/>
      <c r="H795" s="423">
        <v>13</v>
      </c>
      <c r="I795" s="124"/>
    </row>
    <row r="796" spans="1:9" ht="18.75" customHeight="1">
      <c r="A796" s="422" t="s">
        <v>667</v>
      </c>
      <c r="B796" s="37">
        <v>871</v>
      </c>
      <c r="C796" s="37"/>
      <c r="D796" s="37">
        <f t="shared" si="162"/>
        <v>461</v>
      </c>
      <c r="E796" s="37">
        <v>461</v>
      </c>
      <c r="F796" s="37"/>
      <c r="G796" s="126"/>
      <c r="H796" s="423">
        <v>17</v>
      </c>
      <c r="I796" s="124"/>
    </row>
    <row r="797" spans="1:9" ht="18.75" customHeight="1">
      <c r="A797" s="422" t="s">
        <v>668</v>
      </c>
      <c r="B797" s="37"/>
      <c r="C797" s="37"/>
      <c r="D797" s="37"/>
      <c r="E797" s="37"/>
      <c r="F797" s="37"/>
      <c r="G797" s="126"/>
      <c r="H797" s="423"/>
      <c r="I797" s="124"/>
    </row>
    <row r="798" spans="1:9" ht="18.75" customHeight="1">
      <c r="A798" s="422" t="s">
        <v>669</v>
      </c>
      <c r="B798" s="37">
        <v>760</v>
      </c>
      <c r="C798" s="37"/>
      <c r="D798" s="37">
        <f t="shared" si="162"/>
        <v>2620</v>
      </c>
      <c r="E798" s="37">
        <v>2620</v>
      </c>
      <c r="F798" s="37"/>
      <c r="G798" s="126"/>
      <c r="H798" s="423">
        <v>1126</v>
      </c>
      <c r="I798" s="124"/>
    </row>
    <row r="799" spans="1:9" s="231" customFormat="1" ht="18.75" customHeight="1">
      <c r="A799" s="420" t="s">
        <v>670</v>
      </c>
      <c r="B799" s="30"/>
      <c r="C799" s="30"/>
      <c r="D799" s="37"/>
      <c r="E799" s="30"/>
      <c r="F799" s="30"/>
      <c r="G799" s="124"/>
      <c r="H799" s="421">
        <v>0</v>
      </c>
      <c r="I799" s="124"/>
    </row>
    <row r="800" spans="1:9" s="231" customFormat="1" ht="18.75" customHeight="1">
      <c r="A800" s="420" t="s">
        <v>671</v>
      </c>
      <c r="B800" s="30">
        <f aca="true" t="shared" si="163" ref="B800:F800">B801+B802</f>
        <v>2716</v>
      </c>
      <c r="C800" s="30">
        <v>266</v>
      </c>
      <c r="D800" s="421">
        <f t="shared" si="163"/>
        <v>266</v>
      </c>
      <c r="E800" s="421">
        <f t="shared" si="163"/>
        <v>171</v>
      </c>
      <c r="F800" s="421">
        <f t="shared" si="163"/>
        <v>95</v>
      </c>
      <c r="G800" s="124">
        <f aca="true" t="shared" si="164" ref="G800:G804">D800/C800*100</f>
        <v>100</v>
      </c>
      <c r="H800" s="421">
        <f>H801+H802</f>
        <v>40</v>
      </c>
      <c r="I800" s="124">
        <f aca="true" t="shared" si="165" ref="I800:I804">ROUND((D800-H800)/H800*100,2)</f>
        <v>565</v>
      </c>
    </row>
    <row r="801" spans="1:9" ht="18.75" customHeight="1">
      <c r="A801" s="422" t="s">
        <v>672</v>
      </c>
      <c r="B801" s="37"/>
      <c r="C801" s="37"/>
      <c r="D801" s="37"/>
      <c r="E801" s="37"/>
      <c r="F801" s="37"/>
      <c r="G801" s="126"/>
      <c r="H801" s="423"/>
      <c r="I801" s="124"/>
    </row>
    <row r="802" spans="1:9" ht="18.75" customHeight="1">
      <c r="A802" s="422" t="s">
        <v>673</v>
      </c>
      <c r="B802" s="37">
        <v>2716</v>
      </c>
      <c r="C802" s="37"/>
      <c r="D802" s="37">
        <f aca="true" t="shared" si="166" ref="D802:D806">SUM(E802:F802)</f>
        <v>266</v>
      </c>
      <c r="E802" s="37">
        <v>171</v>
      </c>
      <c r="F802" s="37">
        <v>95</v>
      </c>
      <c r="G802" s="126"/>
      <c r="H802" s="423">
        <v>40</v>
      </c>
      <c r="I802" s="124"/>
    </row>
    <row r="803" spans="1:9" s="231" customFormat="1" ht="18.75" customHeight="1">
      <c r="A803" s="420" t="s">
        <v>674</v>
      </c>
      <c r="B803" s="30">
        <f aca="true" t="shared" si="167" ref="B803:F803">SUM(B804,B820,B822,B826,B831,B834,B839)</f>
        <v>90343</v>
      </c>
      <c r="C803" s="30">
        <f t="shared" si="167"/>
        <v>99029</v>
      </c>
      <c r="D803" s="30">
        <f t="shared" si="167"/>
        <v>97991</v>
      </c>
      <c r="E803" s="30">
        <f t="shared" si="167"/>
        <v>97987</v>
      </c>
      <c r="F803" s="30">
        <f t="shared" si="167"/>
        <v>4</v>
      </c>
      <c r="G803" s="124">
        <f t="shared" si="164"/>
        <v>98.95182219349887</v>
      </c>
      <c r="H803" s="30">
        <f>SUM(H804,H820,H822,H826,H831,H834,H839)</f>
        <v>55296</v>
      </c>
      <c r="I803" s="124">
        <f t="shared" si="165"/>
        <v>77.21</v>
      </c>
    </row>
    <row r="804" spans="1:9" s="231" customFormat="1" ht="18.75" customHeight="1">
      <c r="A804" s="420" t="s">
        <v>675</v>
      </c>
      <c r="B804" s="30">
        <f aca="true" t="shared" si="168" ref="B804:F804">SUM(B805:B819)</f>
        <v>89125</v>
      </c>
      <c r="C804" s="30">
        <v>97045</v>
      </c>
      <c r="D804" s="30">
        <f t="shared" si="168"/>
        <v>96007</v>
      </c>
      <c r="E804" s="30">
        <f t="shared" si="168"/>
        <v>96003</v>
      </c>
      <c r="F804" s="30">
        <f t="shared" si="168"/>
        <v>4</v>
      </c>
      <c r="G804" s="124">
        <f t="shared" si="164"/>
        <v>98.9303931165954</v>
      </c>
      <c r="H804" s="30">
        <f>SUM(H805:H819)</f>
        <v>53688</v>
      </c>
      <c r="I804" s="124">
        <f t="shared" si="165"/>
        <v>78.82</v>
      </c>
    </row>
    <row r="805" spans="1:9" ht="18.75" customHeight="1">
      <c r="A805" s="422" t="s">
        <v>53</v>
      </c>
      <c r="B805" s="37">
        <v>940</v>
      </c>
      <c r="C805" s="37"/>
      <c r="D805" s="37">
        <f t="shared" si="166"/>
        <v>1105</v>
      </c>
      <c r="E805" s="37">
        <v>1105</v>
      </c>
      <c r="F805" s="37"/>
      <c r="G805" s="126"/>
      <c r="H805" s="423">
        <v>847</v>
      </c>
      <c r="I805" s="124"/>
    </row>
    <row r="806" spans="1:9" ht="18.75" customHeight="1">
      <c r="A806" s="422" t="s">
        <v>54</v>
      </c>
      <c r="B806" s="37">
        <v>179</v>
      </c>
      <c r="C806" s="37"/>
      <c r="D806" s="37">
        <f t="shared" si="166"/>
        <v>2028</v>
      </c>
      <c r="E806" s="37">
        <v>2028</v>
      </c>
      <c r="F806" s="37"/>
      <c r="G806" s="126"/>
      <c r="H806" s="423">
        <v>85</v>
      </c>
      <c r="I806" s="124"/>
    </row>
    <row r="807" spans="1:9" ht="18.75" customHeight="1">
      <c r="A807" s="422" t="s">
        <v>55</v>
      </c>
      <c r="B807" s="37"/>
      <c r="C807" s="37"/>
      <c r="D807" s="37"/>
      <c r="E807" s="37"/>
      <c r="F807" s="37"/>
      <c r="G807" s="126"/>
      <c r="H807" s="423"/>
      <c r="I807" s="124"/>
    </row>
    <row r="808" spans="1:9" ht="18.75" customHeight="1">
      <c r="A808" s="422" t="s">
        <v>676</v>
      </c>
      <c r="B808" s="37"/>
      <c r="C808" s="37"/>
      <c r="D808" s="37"/>
      <c r="E808" s="37"/>
      <c r="F808" s="37"/>
      <c r="G808" s="126"/>
      <c r="H808" s="423">
        <v>19113</v>
      </c>
      <c r="I808" s="124"/>
    </row>
    <row r="809" spans="1:9" ht="18.75" customHeight="1">
      <c r="A809" s="422" t="s">
        <v>677</v>
      </c>
      <c r="B809" s="37">
        <v>686</v>
      </c>
      <c r="C809" s="37"/>
      <c r="D809" s="37">
        <f>SUM(E809:F809)</f>
        <v>689</v>
      </c>
      <c r="E809" s="37">
        <v>685</v>
      </c>
      <c r="F809" s="37">
        <v>4</v>
      </c>
      <c r="G809" s="126"/>
      <c r="H809" s="423">
        <v>622</v>
      </c>
      <c r="I809" s="124"/>
    </row>
    <row r="810" spans="1:9" ht="18.75" customHeight="1">
      <c r="A810" s="422" t="s">
        <v>678</v>
      </c>
      <c r="B810" s="37"/>
      <c r="C810" s="37"/>
      <c r="D810" s="37"/>
      <c r="E810" s="37"/>
      <c r="F810" s="37"/>
      <c r="G810" s="126"/>
      <c r="H810" s="423"/>
      <c r="I810" s="124"/>
    </row>
    <row r="811" spans="1:9" ht="18.75" customHeight="1">
      <c r="A811" s="422" t="s">
        <v>679</v>
      </c>
      <c r="B811" s="37"/>
      <c r="C811" s="37"/>
      <c r="D811" s="37"/>
      <c r="E811" s="37"/>
      <c r="F811" s="37"/>
      <c r="G811" s="126"/>
      <c r="H811" s="423"/>
      <c r="I811" s="124"/>
    </row>
    <row r="812" spans="1:9" ht="18.75" customHeight="1">
      <c r="A812" s="422" t="s">
        <v>680</v>
      </c>
      <c r="B812" s="37"/>
      <c r="C812" s="37"/>
      <c r="D812" s="37"/>
      <c r="E812" s="37"/>
      <c r="F812" s="37"/>
      <c r="G812" s="126"/>
      <c r="H812" s="423"/>
      <c r="I812" s="124"/>
    </row>
    <row r="813" spans="1:9" ht="18.75" customHeight="1">
      <c r="A813" s="422" t="s">
        <v>681</v>
      </c>
      <c r="B813" s="37">
        <v>1345</v>
      </c>
      <c r="C813" s="37"/>
      <c r="D813" s="37">
        <f aca="true" t="shared" si="169" ref="D813:D817">SUM(E813:F813)</f>
        <v>1238</v>
      </c>
      <c r="E813" s="37">
        <v>1238</v>
      </c>
      <c r="F813" s="37"/>
      <c r="G813" s="126"/>
      <c r="H813" s="423">
        <v>1284</v>
      </c>
      <c r="I813" s="124"/>
    </row>
    <row r="814" spans="1:9" ht="18.75" customHeight="1">
      <c r="A814" s="422" t="s">
        <v>682</v>
      </c>
      <c r="B814" s="37"/>
      <c r="C814" s="37"/>
      <c r="D814" s="37"/>
      <c r="E814" s="37"/>
      <c r="F814" s="37"/>
      <c r="G814" s="126"/>
      <c r="H814" s="423"/>
      <c r="I814" s="124"/>
    </row>
    <row r="815" spans="1:9" ht="18.75" customHeight="1">
      <c r="A815" s="422" t="s">
        <v>684</v>
      </c>
      <c r="B815" s="37"/>
      <c r="C815" s="37"/>
      <c r="D815" s="37"/>
      <c r="E815" s="37"/>
      <c r="F815" s="37"/>
      <c r="G815" s="126"/>
      <c r="H815" s="423"/>
      <c r="I815" s="124"/>
    </row>
    <row r="816" spans="1:9" ht="18.75" customHeight="1">
      <c r="A816" s="422" t="s">
        <v>685</v>
      </c>
      <c r="B816" s="37">
        <v>165</v>
      </c>
      <c r="C816" s="37"/>
      <c r="D816" s="37">
        <f t="shared" si="169"/>
        <v>208</v>
      </c>
      <c r="E816" s="37">
        <v>208</v>
      </c>
      <c r="F816" s="37"/>
      <c r="G816" s="126"/>
      <c r="H816" s="423">
        <v>179</v>
      </c>
      <c r="I816" s="124"/>
    </row>
    <row r="817" spans="1:9" ht="24" customHeight="1">
      <c r="A817" s="424" t="s">
        <v>1036</v>
      </c>
      <c r="B817" s="37">
        <v>84099</v>
      </c>
      <c r="C817" s="37"/>
      <c r="D817" s="37">
        <f t="shared" si="169"/>
        <v>84884</v>
      </c>
      <c r="E817" s="37">
        <v>84884</v>
      </c>
      <c r="F817" s="37"/>
      <c r="G817" s="126"/>
      <c r="H817" s="423">
        <v>29394</v>
      </c>
      <c r="I817" s="124"/>
    </row>
    <row r="818" spans="1:9" ht="21" customHeight="1">
      <c r="A818" s="424" t="s">
        <v>687</v>
      </c>
      <c r="C818" s="37"/>
      <c r="D818" s="37"/>
      <c r="E818" s="426"/>
      <c r="G818" s="126"/>
      <c r="H818" s="423"/>
      <c r="I818" s="124"/>
    </row>
    <row r="819" spans="1:9" ht="18.75" customHeight="1">
      <c r="A819" s="422" t="s">
        <v>688</v>
      </c>
      <c r="B819" s="37">
        <v>1711</v>
      </c>
      <c r="C819" s="37"/>
      <c r="D819" s="37">
        <f>SUM(E819:F819)</f>
        <v>5855</v>
      </c>
      <c r="E819" s="37">
        <v>5855</v>
      </c>
      <c r="F819" s="37"/>
      <c r="G819" s="126"/>
      <c r="H819" s="423">
        <v>2164</v>
      </c>
      <c r="I819" s="124"/>
    </row>
    <row r="820" spans="1:9" s="231" customFormat="1" ht="18.75" customHeight="1">
      <c r="A820" s="420" t="s">
        <v>689</v>
      </c>
      <c r="B820" s="30"/>
      <c r="C820" s="30"/>
      <c r="D820" s="37"/>
      <c r="E820" s="30"/>
      <c r="F820" s="30"/>
      <c r="G820" s="124"/>
      <c r="H820" s="421">
        <f>SUM(H821:H821)</f>
        <v>0</v>
      </c>
      <c r="I820" s="124"/>
    </row>
    <row r="821" spans="1:9" ht="18.75" customHeight="1">
      <c r="A821" s="422" t="s">
        <v>690</v>
      </c>
      <c r="B821" s="37"/>
      <c r="C821" s="37"/>
      <c r="D821" s="37"/>
      <c r="E821" s="37"/>
      <c r="F821" s="37"/>
      <c r="G821" s="126"/>
      <c r="H821" s="423"/>
      <c r="I821" s="124"/>
    </row>
    <row r="822" spans="1:9" s="231" customFormat="1" ht="18.75" customHeight="1">
      <c r="A822" s="420" t="s">
        <v>691</v>
      </c>
      <c r="B822" s="30">
        <f>SUM(B823:B825)</f>
        <v>1000</v>
      </c>
      <c r="C822" s="30"/>
      <c r="D822" s="37"/>
      <c r="E822" s="30"/>
      <c r="F822" s="30"/>
      <c r="G822" s="124"/>
      <c r="H822" s="421">
        <f>SUM(H823:H825)</f>
        <v>0</v>
      </c>
      <c r="I822" s="124"/>
    </row>
    <row r="823" spans="1:9" ht="19.5" customHeight="1">
      <c r="A823" s="422" t="s">
        <v>54</v>
      </c>
      <c r="B823" s="37"/>
      <c r="C823" s="37"/>
      <c r="D823" s="37"/>
      <c r="E823" s="37"/>
      <c r="F823" s="37"/>
      <c r="G823" s="126"/>
      <c r="H823" s="423"/>
      <c r="I823" s="124"/>
    </row>
    <row r="824" spans="1:9" ht="18.75" customHeight="1">
      <c r="A824" s="422" t="s">
        <v>692</v>
      </c>
      <c r="B824" s="37"/>
      <c r="C824" s="37"/>
      <c r="D824" s="37"/>
      <c r="E824" s="37"/>
      <c r="F824" s="37"/>
      <c r="G824" s="126"/>
      <c r="H824" s="423"/>
      <c r="I824" s="124"/>
    </row>
    <row r="825" spans="1:9" ht="19.5" customHeight="1">
      <c r="A825" s="422" t="s">
        <v>693</v>
      </c>
      <c r="B825" s="37">
        <v>1000</v>
      </c>
      <c r="C825" s="37"/>
      <c r="D825" s="37"/>
      <c r="E825" s="37"/>
      <c r="F825" s="37"/>
      <c r="G825" s="126"/>
      <c r="H825" s="423"/>
      <c r="I825" s="124"/>
    </row>
    <row r="826" spans="1:9" s="231" customFormat="1" ht="26.25" customHeight="1">
      <c r="A826" s="434" t="s">
        <v>1037</v>
      </c>
      <c r="B826" s="30"/>
      <c r="C826" s="30">
        <v>14</v>
      </c>
      <c r="D826" s="421">
        <f aca="true" t="shared" si="170" ref="D826:F826">SUM(D827:D830)</f>
        <v>14</v>
      </c>
      <c r="E826" s="421">
        <f t="shared" si="170"/>
        <v>14</v>
      </c>
      <c r="F826" s="421">
        <f t="shared" si="170"/>
        <v>0</v>
      </c>
      <c r="G826" s="124">
        <f>D826/C826*100</f>
        <v>100</v>
      </c>
      <c r="H826" s="421">
        <f>SUM(H827:H830)</f>
        <v>1500</v>
      </c>
      <c r="I826" s="124">
        <f>ROUND((D826-H826)/H826*100,2)</f>
        <v>-99.07</v>
      </c>
    </row>
    <row r="827" spans="1:9" ht="18.75" customHeight="1">
      <c r="A827" s="422" t="s">
        <v>695</v>
      </c>
      <c r="B827" s="37"/>
      <c r="C827" s="37"/>
      <c r="D827" s="37">
        <f>SUM(E827:F827)</f>
        <v>14</v>
      </c>
      <c r="E827" s="37">
        <v>14</v>
      </c>
      <c r="F827" s="37"/>
      <c r="G827" s="126"/>
      <c r="H827" s="423">
        <v>535</v>
      </c>
      <c r="I827" s="124"/>
    </row>
    <row r="828" spans="1:9" ht="18.75" customHeight="1">
      <c r="A828" s="422" t="s">
        <v>696</v>
      </c>
      <c r="B828" s="37"/>
      <c r="C828" s="37"/>
      <c r="D828" s="37"/>
      <c r="E828" s="37"/>
      <c r="F828" s="37"/>
      <c r="G828" s="126"/>
      <c r="H828" s="423"/>
      <c r="I828" s="124"/>
    </row>
    <row r="829" spans="1:9" ht="18.75" customHeight="1">
      <c r="A829" s="422" t="s">
        <v>697</v>
      </c>
      <c r="B829" s="37"/>
      <c r="C829" s="37"/>
      <c r="D829" s="37"/>
      <c r="E829" s="37"/>
      <c r="F829" s="37"/>
      <c r="G829" s="126"/>
      <c r="H829" s="423">
        <v>479</v>
      </c>
      <c r="I829" s="124"/>
    </row>
    <row r="830" spans="1:9" ht="18.75" customHeight="1">
      <c r="A830" s="422" t="s">
        <v>698</v>
      </c>
      <c r="B830" s="37"/>
      <c r="C830" s="37"/>
      <c r="D830" s="37"/>
      <c r="E830" s="37"/>
      <c r="F830" s="37"/>
      <c r="G830" s="126"/>
      <c r="H830" s="423">
        <v>486</v>
      </c>
      <c r="I830" s="124"/>
    </row>
    <row r="831" spans="1:9" s="231" customFormat="1" ht="21" customHeight="1">
      <c r="A831" s="420" t="s">
        <v>699</v>
      </c>
      <c r="B831" s="30"/>
      <c r="C831" s="30">
        <v>50</v>
      </c>
      <c r="D831" s="421">
        <f aca="true" t="shared" si="171" ref="D831:F831">D832+D833</f>
        <v>50</v>
      </c>
      <c r="E831" s="421">
        <f t="shared" si="171"/>
        <v>50</v>
      </c>
      <c r="F831" s="421">
        <f t="shared" si="171"/>
        <v>0</v>
      </c>
      <c r="G831" s="124"/>
      <c r="H831" s="421">
        <f>H832+H833</f>
        <v>5</v>
      </c>
      <c r="I831" s="124">
        <f>ROUND((D831-H831)/H831*100,2)</f>
        <v>900</v>
      </c>
    </row>
    <row r="832" spans="1:9" s="231" customFormat="1" ht="18.75" customHeight="1">
      <c r="A832" s="422" t="s">
        <v>53</v>
      </c>
      <c r="B832" s="30"/>
      <c r="C832" s="30"/>
      <c r="D832" s="37">
        <f>SUM(E832:F832)</f>
        <v>35</v>
      </c>
      <c r="E832" s="30">
        <v>35</v>
      </c>
      <c r="F832" s="30"/>
      <c r="G832" s="124"/>
      <c r="H832" s="421"/>
      <c r="I832" s="124"/>
    </row>
    <row r="833" spans="1:9" s="231" customFormat="1" ht="18.75" customHeight="1">
      <c r="A833" s="422" t="s">
        <v>700</v>
      </c>
      <c r="B833" s="30"/>
      <c r="C833" s="30"/>
      <c r="D833" s="37">
        <f>SUM(E833:F833)</f>
        <v>15</v>
      </c>
      <c r="E833" s="30">
        <v>15</v>
      </c>
      <c r="F833" s="30"/>
      <c r="G833" s="124"/>
      <c r="H833" s="421">
        <v>5</v>
      </c>
      <c r="I833" s="124"/>
    </row>
    <row r="834" spans="1:9" s="231" customFormat="1" ht="21.75" customHeight="1">
      <c r="A834" s="420" t="s">
        <v>701</v>
      </c>
      <c r="B834" s="30">
        <f aca="true" t="shared" si="172" ref="B834:F834">SUM(B835:B838)</f>
        <v>218</v>
      </c>
      <c r="C834" s="30">
        <v>675</v>
      </c>
      <c r="D834" s="421">
        <f t="shared" si="172"/>
        <v>675</v>
      </c>
      <c r="E834" s="421">
        <f t="shared" si="172"/>
        <v>675</v>
      </c>
      <c r="F834" s="421">
        <f t="shared" si="172"/>
        <v>0</v>
      </c>
      <c r="G834" s="124">
        <f>D834/C834*100</f>
        <v>100</v>
      </c>
      <c r="H834" s="421">
        <f>SUM(H835:H838)</f>
        <v>45</v>
      </c>
      <c r="I834" s="124"/>
    </row>
    <row r="835" spans="1:9" ht="25.5" customHeight="1">
      <c r="A835" s="424" t="s">
        <v>1038</v>
      </c>
      <c r="B835" s="37"/>
      <c r="C835" s="37"/>
      <c r="D835" s="37"/>
      <c r="E835" s="37"/>
      <c r="F835" s="37"/>
      <c r="G835" s="126"/>
      <c r="H835" s="423">
        <v>45</v>
      </c>
      <c r="I835" s="124"/>
    </row>
    <row r="836" spans="1:9" ht="27" customHeight="1">
      <c r="A836" s="424" t="s">
        <v>1039</v>
      </c>
      <c r="B836" s="37"/>
      <c r="C836" s="37"/>
      <c r="D836" s="37"/>
      <c r="E836" s="37"/>
      <c r="F836" s="37"/>
      <c r="G836" s="126"/>
      <c r="H836" s="423"/>
      <c r="I836" s="124"/>
    </row>
    <row r="837" spans="1:9" ht="28.5" customHeight="1">
      <c r="A837" s="424" t="s">
        <v>1040</v>
      </c>
      <c r="B837" s="37"/>
      <c r="C837" s="37"/>
      <c r="D837" s="37"/>
      <c r="E837" s="37"/>
      <c r="F837" s="37"/>
      <c r="G837" s="126"/>
      <c r="H837" s="423"/>
      <c r="I837" s="124"/>
    </row>
    <row r="838" spans="1:9" ht="21.75" customHeight="1">
      <c r="A838" s="422" t="s">
        <v>705</v>
      </c>
      <c r="B838" s="37">
        <v>218</v>
      </c>
      <c r="C838" s="37"/>
      <c r="D838" s="37">
        <f aca="true" t="shared" si="173" ref="D838:D841">SUM(E838:F838)</f>
        <v>675</v>
      </c>
      <c r="E838" s="37">
        <v>675</v>
      </c>
      <c r="F838" s="37"/>
      <c r="G838" s="126"/>
      <c r="H838" s="423"/>
      <c r="I838" s="124"/>
    </row>
    <row r="839" spans="1:9" s="231" customFormat="1" ht="21" customHeight="1">
      <c r="A839" s="420" t="s">
        <v>706</v>
      </c>
      <c r="B839" s="30"/>
      <c r="C839" s="30">
        <v>1245</v>
      </c>
      <c r="D839" s="30">
        <f aca="true" t="shared" si="174" ref="D839:H839">SUM(D840:D841)</f>
        <v>1245</v>
      </c>
      <c r="E839" s="30">
        <f t="shared" si="174"/>
        <v>1245</v>
      </c>
      <c r="F839" s="37"/>
      <c r="G839" s="124">
        <f aca="true" t="shared" si="175" ref="G839:G843">D839/C839*100</f>
        <v>100</v>
      </c>
      <c r="H839" s="421">
        <f t="shared" si="174"/>
        <v>58</v>
      </c>
      <c r="I839" s="255">
        <f aca="true" t="shared" si="176" ref="I839:I843">ROUND((D839-H839)/H839*100,2)</f>
        <v>2046.55</v>
      </c>
    </row>
    <row r="840" spans="1:9" ht="18.75" customHeight="1">
      <c r="A840" s="422" t="s">
        <v>707</v>
      </c>
      <c r="B840" s="37"/>
      <c r="C840" s="37"/>
      <c r="D840" s="37">
        <f t="shared" si="173"/>
        <v>1225</v>
      </c>
      <c r="E840" s="37">
        <v>1225</v>
      </c>
      <c r="F840" s="37"/>
      <c r="G840" s="126"/>
      <c r="H840" s="423"/>
      <c r="I840" s="124"/>
    </row>
    <row r="841" spans="1:9" ht="18.75" customHeight="1">
      <c r="A841" s="422" t="s">
        <v>708</v>
      </c>
      <c r="B841" s="37"/>
      <c r="C841" s="37"/>
      <c r="D841" s="37">
        <f t="shared" si="173"/>
        <v>20</v>
      </c>
      <c r="E841" s="37">
        <v>20</v>
      </c>
      <c r="F841" s="37"/>
      <c r="G841" s="126"/>
      <c r="H841" s="423">
        <v>58</v>
      </c>
      <c r="I841" s="124"/>
    </row>
    <row r="842" spans="1:9" s="231" customFormat="1" ht="18.75" customHeight="1">
      <c r="A842" s="420" t="s">
        <v>709</v>
      </c>
      <c r="B842" s="30">
        <f aca="true" t="shared" si="177" ref="B842:F842">B843+B847+B849+B850+B859+B863+B868</f>
        <v>1364</v>
      </c>
      <c r="C842" s="30">
        <f t="shared" si="177"/>
        <v>8176</v>
      </c>
      <c r="D842" s="30">
        <f t="shared" si="177"/>
        <v>7811</v>
      </c>
      <c r="E842" s="30">
        <f t="shared" si="177"/>
        <v>4483</v>
      </c>
      <c r="F842" s="30">
        <f t="shared" si="177"/>
        <v>3328</v>
      </c>
      <c r="G842" s="124">
        <f t="shared" si="175"/>
        <v>95.53571428571429</v>
      </c>
      <c r="H842" s="30">
        <f>H843+H847+H849+H850+H859+H863+H868</f>
        <v>2676</v>
      </c>
      <c r="I842" s="124">
        <f t="shared" si="176"/>
        <v>191.89</v>
      </c>
    </row>
    <row r="843" spans="1:9" s="231" customFormat="1" ht="18.75" customHeight="1">
      <c r="A843" s="420" t="s">
        <v>710</v>
      </c>
      <c r="B843" s="30">
        <f>SUM(B844:B846)</f>
        <v>58</v>
      </c>
      <c r="C843" s="30">
        <v>131</v>
      </c>
      <c r="D843" s="30">
        <f aca="true" t="shared" si="178" ref="D843:H843">SUM(D844:D846)</f>
        <v>131</v>
      </c>
      <c r="E843" s="30">
        <f t="shared" si="178"/>
        <v>131</v>
      </c>
      <c r="F843" s="30"/>
      <c r="G843" s="124">
        <f t="shared" si="175"/>
        <v>100</v>
      </c>
      <c r="H843" s="30">
        <f t="shared" si="178"/>
        <v>106</v>
      </c>
      <c r="I843" s="124">
        <f t="shared" si="176"/>
        <v>23.58</v>
      </c>
    </row>
    <row r="844" spans="1:9" ht="18.75" customHeight="1">
      <c r="A844" s="422" t="s">
        <v>53</v>
      </c>
      <c r="B844" s="37"/>
      <c r="C844" s="37"/>
      <c r="D844" s="37">
        <f aca="true" t="shared" si="179" ref="D844:D848">SUM(E844:F844)</f>
        <v>72</v>
      </c>
      <c r="E844" s="37">
        <v>72</v>
      </c>
      <c r="F844" s="37"/>
      <c r="G844" s="126"/>
      <c r="H844" s="423">
        <v>48</v>
      </c>
      <c r="I844" s="124"/>
    </row>
    <row r="845" spans="1:9" ht="18.75" customHeight="1">
      <c r="A845" s="422" t="s">
        <v>54</v>
      </c>
      <c r="B845" s="37">
        <v>58</v>
      </c>
      <c r="C845" s="37"/>
      <c r="D845" s="37">
        <f t="shared" si="179"/>
        <v>59</v>
      </c>
      <c r="E845" s="37">
        <v>59</v>
      </c>
      <c r="F845" s="37"/>
      <c r="G845" s="126"/>
      <c r="H845" s="423">
        <v>58</v>
      </c>
      <c r="I845" s="124"/>
    </row>
    <row r="846" spans="1:9" ht="18.75" customHeight="1">
      <c r="A846" s="422" t="s">
        <v>711</v>
      </c>
      <c r="B846" s="37"/>
      <c r="C846" s="37"/>
      <c r="D846" s="37"/>
      <c r="E846" s="37"/>
      <c r="F846" s="37"/>
      <c r="G846" s="126"/>
      <c r="H846" s="423"/>
      <c r="I846" s="124"/>
    </row>
    <row r="847" spans="1:9" s="231" customFormat="1" ht="18.75" customHeight="1">
      <c r="A847" s="420" t="s">
        <v>712</v>
      </c>
      <c r="B847" s="30"/>
      <c r="C847" s="30">
        <v>3665</v>
      </c>
      <c r="D847" s="30">
        <f aca="true" t="shared" si="180" ref="D847:F847">SUM(D848:D848)</f>
        <v>3665</v>
      </c>
      <c r="E847" s="30">
        <f t="shared" si="180"/>
        <v>3066</v>
      </c>
      <c r="F847" s="421">
        <f t="shared" si="180"/>
        <v>599</v>
      </c>
      <c r="G847" s="124">
        <f>D847/C847*100</f>
        <v>100</v>
      </c>
      <c r="H847" s="421">
        <f>SUM(H848:H848)</f>
        <v>857</v>
      </c>
      <c r="I847" s="124">
        <f>ROUND((D847-H847)/H847*100,2)</f>
        <v>327.65</v>
      </c>
    </row>
    <row r="848" spans="1:9" ht="18.75" customHeight="1">
      <c r="A848" s="422" t="s">
        <v>713</v>
      </c>
      <c r="B848" s="37"/>
      <c r="C848" s="37"/>
      <c r="D848" s="37">
        <f t="shared" si="179"/>
        <v>3665</v>
      </c>
      <c r="E848" s="37">
        <v>3066</v>
      </c>
      <c r="F848" s="37">
        <v>599</v>
      </c>
      <c r="G848" s="126"/>
      <c r="H848" s="423">
        <v>857</v>
      </c>
      <c r="I848" s="124"/>
    </row>
    <row r="849" spans="1:9" s="231" customFormat="1" ht="18.75" customHeight="1">
      <c r="A849" s="420" t="s">
        <v>714</v>
      </c>
      <c r="B849" s="30"/>
      <c r="C849" s="30"/>
      <c r="D849" s="37"/>
      <c r="E849" s="30"/>
      <c r="F849" s="30"/>
      <c r="G849" s="124"/>
      <c r="H849" s="421"/>
      <c r="I849" s="124"/>
    </row>
    <row r="850" spans="1:9" s="231" customFormat="1" ht="18.75" customHeight="1">
      <c r="A850" s="420" t="s">
        <v>715</v>
      </c>
      <c r="B850" s="30">
        <f aca="true" t="shared" si="181" ref="B850:F850">SUM(B851:B858)</f>
        <v>804</v>
      </c>
      <c r="C850" s="30">
        <v>849</v>
      </c>
      <c r="D850" s="421">
        <f t="shared" si="181"/>
        <v>849</v>
      </c>
      <c r="E850" s="421">
        <f t="shared" si="181"/>
        <v>849</v>
      </c>
      <c r="F850" s="421">
        <f t="shared" si="181"/>
        <v>0</v>
      </c>
      <c r="G850" s="124">
        <f>D850/C850*100</f>
        <v>100</v>
      </c>
      <c r="H850" s="421">
        <f>SUM(H851:H858)</f>
        <v>905</v>
      </c>
      <c r="I850" s="124">
        <f>ROUND((D850-H850)/H850*100,2)</f>
        <v>-6.19</v>
      </c>
    </row>
    <row r="851" spans="1:9" ht="18.75" customHeight="1">
      <c r="A851" s="422" t="s">
        <v>53</v>
      </c>
      <c r="B851" s="37">
        <v>628</v>
      </c>
      <c r="C851" s="37"/>
      <c r="D851" s="37">
        <f aca="true" t="shared" si="182" ref="D851:D854">SUM(E851:F851)</f>
        <v>646</v>
      </c>
      <c r="E851" s="37">
        <v>646</v>
      </c>
      <c r="F851" s="37"/>
      <c r="G851" s="126"/>
      <c r="H851" s="423">
        <v>580</v>
      </c>
      <c r="I851" s="124"/>
    </row>
    <row r="852" spans="1:9" ht="18.75" customHeight="1">
      <c r="A852" s="422" t="s">
        <v>54</v>
      </c>
      <c r="B852" s="37">
        <v>176</v>
      </c>
      <c r="C852" s="37"/>
      <c r="D852" s="37">
        <f t="shared" si="182"/>
        <v>169</v>
      </c>
      <c r="E852" s="37">
        <v>169</v>
      </c>
      <c r="F852" s="37"/>
      <c r="G852" s="126"/>
      <c r="H852" s="423">
        <v>167</v>
      </c>
      <c r="I852" s="124"/>
    </row>
    <row r="853" spans="1:9" ht="18.75" customHeight="1">
      <c r="A853" s="422" t="s">
        <v>716</v>
      </c>
      <c r="B853" s="37"/>
      <c r="C853" s="37"/>
      <c r="D853" s="37"/>
      <c r="E853" s="37"/>
      <c r="F853" s="37"/>
      <c r="G853" s="126"/>
      <c r="H853" s="423"/>
      <c r="I853" s="124"/>
    </row>
    <row r="854" spans="1:9" ht="18.75" customHeight="1">
      <c r="A854" s="422" t="s">
        <v>717</v>
      </c>
      <c r="B854" s="37"/>
      <c r="C854" s="37"/>
      <c r="D854" s="37">
        <f t="shared" si="182"/>
        <v>34</v>
      </c>
      <c r="E854" s="37">
        <v>34</v>
      </c>
      <c r="F854" s="37"/>
      <c r="G854" s="126"/>
      <c r="H854" s="423">
        <v>35</v>
      </c>
      <c r="I854" s="124"/>
    </row>
    <row r="855" spans="1:9" ht="24" customHeight="1">
      <c r="A855" s="424" t="s">
        <v>1041</v>
      </c>
      <c r="B855" s="37"/>
      <c r="C855" s="37"/>
      <c r="D855" s="37"/>
      <c r="E855" s="37"/>
      <c r="F855" s="37"/>
      <c r="G855" s="126"/>
      <c r="H855" s="423"/>
      <c r="I855" s="124"/>
    </row>
    <row r="856" spans="1:9" ht="18.75" customHeight="1">
      <c r="A856" s="422" t="s">
        <v>719</v>
      </c>
      <c r="B856" s="37"/>
      <c r="C856" s="37"/>
      <c r="D856" s="37"/>
      <c r="E856" s="37"/>
      <c r="F856" s="37"/>
      <c r="G856" s="126"/>
      <c r="H856" s="423"/>
      <c r="I856" s="124"/>
    </row>
    <row r="857" spans="1:9" ht="18.75" customHeight="1">
      <c r="A857" s="422" t="s">
        <v>720</v>
      </c>
      <c r="B857" s="37"/>
      <c r="C857" s="37"/>
      <c r="D857" s="37"/>
      <c r="E857" s="37"/>
      <c r="F857" s="37"/>
      <c r="G857" s="126"/>
      <c r="H857" s="423"/>
      <c r="I857" s="124"/>
    </row>
    <row r="858" spans="1:9" ht="18.75" customHeight="1">
      <c r="A858" s="422" t="s">
        <v>721</v>
      </c>
      <c r="B858" s="37"/>
      <c r="C858" s="37"/>
      <c r="D858" s="37"/>
      <c r="E858" s="37"/>
      <c r="F858" s="37"/>
      <c r="G858" s="126"/>
      <c r="H858" s="423">
        <v>123</v>
      </c>
      <c r="I858" s="124"/>
    </row>
    <row r="859" spans="1:9" s="231" customFormat="1" ht="18.75" customHeight="1">
      <c r="A859" s="420" t="s">
        <v>722</v>
      </c>
      <c r="B859" s="30">
        <f aca="true" t="shared" si="183" ref="B859:F859">SUM(B860:B862)</f>
        <v>376</v>
      </c>
      <c r="C859" s="30">
        <v>387</v>
      </c>
      <c r="D859" s="421">
        <f t="shared" si="183"/>
        <v>387</v>
      </c>
      <c r="E859" s="421">
        <f t="shared" si="183"/>
        <v>387</v>
      </c>
      <c r="F859" s="421">
        <f t="shared" si="183"/>
        <v>0</v>
      </c>
      <c r="G859" s="124">
        <f>D859/C859*100</f>
        <v>100</v>
      </c>
      <c r="H859" s="421">
        <f>SUM(H860:H862)</f>
        <v>241</v>
      </c>
      <c r="I859" s="124">
        <f>ROUND((D859-H859)/H859*100,2)</f>
        <v>60.58</v>
      </c>
    </row>
    <row r="860" spans="1:9" ht="18.75" customHeight="1">
      <c r="A860" s="422" t="s">
        <v>53</v>
      </c>
      <c r="B860" s="37">
        <v>123</v>
      </c>
      <c r="C860" s="37"/>
      <c r="D860" s="37">
        <f aca="true" t="shared" si="184" ref="D860:D862">SUM(E860:F860)</f>
        <v>126</v>
      </c>
      <c r="E860" s="37">
        <v>126</v>
      </c>
      <c r="F860" s="37"/>
      <c r="G860" s="126"/>
      <c r="H860" s="423">
        <v>107</v>
      </c>
      <c r="I860" s="124"/>
    </row>
    <row r="861" spans="1:9" ht="18.75" customHeight="1">
      <c r="A861" s="422" t="s">
        <v>54</v>
      </c>
      <c r="B861" s="37">
        <v>80</v>
      </c>
      <c r="C861" s="37"/>
      <c r="D861" s="37">
        <f t="shared" si="184"/>
        <v>88</v>
      </c>
      <c r="E861" s="37">
        <v>88</v>
      </c>
      <c r="F861" s="37"/>
      <c r="G861" s="126"/>
      <c r="H861" s="423">
        <v>35</v>
      </c>
      <c r="I861" s="124"/>
    </row>
    <row r="862" spans="1:9" ht="18.75" customHeight="1">
      <c r="A862" s="422" t="s">
        <v>723</v>
      </c>
      <c r="B862" s="37">
        <v>173</v>
      </c>
      <c r="C862" s="37"/>
      <c r="D862" s="37">
        <f t="shared" si="184"/>
        <v>173</v>
      </c>
      <c r="E862" s="37">
        <v>173</v>
      </c>
      <c r="F862" s="37"/>
      <c r="G862" s="126"/>
      <c r="H862" s="423">
        <v>99</v>
      </c>
      <c r="I862" s="124"/>
    </row>
    <row r="863" spans="1:9" s="231" customFormat="1" ht="18.75" customHeight="1">
      <c r="A863" s="420" t="s">
        <v>724</v>
      </c>
      <c r="B863" s="30">
        <f aca="true" t="shared" si="185" ref="B863:F863">SUM(B864:B867)</f>
        <v>126</v>
      </c>
      <c r="C863" s="30">
        <v>2779</v>
      </c>
      <c r="D863" s="30">
        <f t="shared" si="185"/>
        <v>2779</v>
      </c>
      <c r="E863" s="30">
        <f t="shared" si="185"/>
        <v>50</v>
      </c>
      <c r="F863" s="30">
        <f t="shared" si="185"/>
        <v>2729</v>
      </c>
      <c r="G863" s="124">
        <f>D863/C863*100</f>
        <v>100</v>
      </c>
      <c r="H863" s="421">
        <f>SUM(H864:H867)</f>
        <v>567</v>
      </c>
      <c r="I863" s="124">
        <f>ROUND((D863-H863)/H863*100,2)</f>
        <v>390.12</v>
      </c>
    </row>
    <row r="864" spans="1:9" ht="18.75" customHeight="1">
      <c r="A864" s="422" t="s">
        <v>53</v>
      </c>
      <c r="B864" s="37"/>
      <c r="C864" s="37"/>
      <c r="D864" s="37"/>
      <c r="E864" s="37"/>
      <c r="F864" s="37"/>
      <c r="G864" s="126"/>
      <c r="H864" s="423">
        <v>12</v>
      </c>
      <c r="I864" s="124"/>
    </row>
    <row r="865" spans="1:9" ht="18.75" customHeight="1">
      <c r="A865" s="422" t="s">
        <v>725</v>
      </c>
      <c r="B865" s="37"/>
      <c r="C865" s="37"/>
      <c r="D865" s="37"/>
      <c r="E865" s="37"/>
      <c r="F865" s="37"/>
      <c r="G865" s="126"/>
      <c r="H865" s="423"/>
      <c r="I865" s="124"/>
    </row>
    <row r="866" spans="1:9" ht="18.75" customHeight="1">
      <c r="A866" s="422" t="s">
        <v>726</v>
      </c>
      <c r="B866" s="37">
        <v>1</v>
      </c>
      <c r="C866" s="37"/>
      <c r="D866" s="37">
        <f>SUM(E866:F866)</f>
        <v>2635</v>
      </c>
      <c r="E866" s="37">
        <v>50</v>
      </c>
      <c r="F866" s="37">
        <v>2585</v>
      </c>
      <c r="G866" s="126"/>
      <c r="H866" s="423">
        <v>550</v>
      </c>
      <c r="I866" s="124"/>
    </row>
    <row r="867" spans="1:9" ht="18.75" customHeight="1">
      <c r="A867" s="422" t="s">
        <v>727</v>
      </c>
      <c r="B867" s="37">
        <v>125</v>
      </c>
      <c r="C867" s="37"/>
      <c r="D867" s="37">
        <f>SUM(E867:F867)</f>
        <v>144</v>
      </c>
      <c r="E867" s="37"/>
      <c r="F867" s="37">
        <v>144</v>
      </c>
      <c r="G867" s="126"/>
      <c r="H867" s="423">
        <v>5</v>
      </c>
      <c r="I867" s="124"/>
    </row>
    <row r="868" spans="1:9" s="231" customFormat="1" ht="18.75" customHeight="1">
      <c r="A868" s="420" t="s">
        <v>728</v>
      </c>
      <c r="B868" s="30"/>
      <c r="C868" s="30">
        <v>365</v>
      </c>
      <c r="D868" s="421">
        <f aca="true" t="shared" si="186" ref="D868:F868">SUM(D869:D870)</f>
        <v>0</v>
      </c>
      <c r="E868" s="421">
        <f t="shared" si="186"/>
        <v>0</v>
      </c>
      <c r="F868" s="421">
        <f t="shared" si="186"/>
        <v>0</v>
      </c>
      <c r="G868" s="124"/>
      <c r="H868" s="421">
        <f>SUM(H869:H870)</f>
        <v>0</v>
      </c>
      <c r="I868" s="124"/>
    </row>
    <row r="869" spans="1:9" ht="18.75" customHeight="1">
      <c r="A869" s="422" t="s">
        <v>729</v>
      </c>
      <c r="B869" s="37"/>
      <c r="C869" s="37"/>
      <c r="D869" s="37"/>
      <c r="E869" s="37"/>
      <c r="F869" s="37"/>
      <c r="G869" s="126"/>
      <c r="H869" s="423"/>
      <c r="I869" s="124"/>
    </row>
    <row r="870" spans="1:9" ht="18.75" customHeight="1">
      <c r="A870" s="422" t="s">
        <v>730</v>
      </c>
      <c r="B870" s="37"/>
      <c r="C870" s="37"/>
      <c r="D870" s="37"/>
      <c r="E870" s="37"/>
      <c r="F870" s="37"/>
      <c r="G870" s="126"/>
      <c r="H870" s="423"/>
      <c r="I870" s="124"/>
    </row>
    <row r="871" spans="1:9" s="231" customFormat="1" ht="18.75" customHeight="1">
      <c r="A871" s="420" t="s">
        <v>731</v>
      </c>
      <c r="B871" s="421">
        <f aca="true" t="shared" si="187" ref="B871:F871">SUM(B872,B879,B881)</f>
        <v>464</v>
      </c>
      <c r="C871" s="30">
        <f t="shared" si="187"/>
        <v>1555</v>
      </c>
      <c r="D871" s="30">
        <f t="shared" si="187"/>
        <v>1007</v>
      </c>
      <c r="E871" s="30">
        <f t="shared" si="187"/>
        <v>886</v>
      </c>
      <c r="F871" s="30">
        <f t="shared" si="187"/>
        <v>121</v>
      </c>
      <c r="G871" s="124">
        <f>D871/C871*100</f>
        <v>64.7588424437299</v>
      </c>
      <c r="H871" s="30">
        <f>SUM(H872,H879,H881)</f>
        <v>1321</v>
      </c>
      <c r="I871" s="124">
        <f>ROUND((D871-H871)/H871*100,2)</f>
        <v>-23.77</v>
      </c>
    </row>
    <row r="872" spans="1:9" s="231" customFormat="1" ht="18.75" customHeight="1">
      <c r="A872" s="420" t="s">
        <v>732</v>
      </c>
      <c r="B872" s="30">
        <f>SUM(B873:B878)</f>
        <v>404</v>
      </c>
      <c r="C872" s="30">
        <v>1161</v>
      </c>
      <c r="D872" s="30">
        <f aca="true" t="shared" si="188" ref="D872:H872">SUM(D873:D878)</f>
        <v>613</v>
      </c>
      <c r="E872" s="30">
        <f t="shared" si="188"/>
        <v>613</v>
      </c>
      <c r="F872" s="30"/>
      <c r="G872" s="124">
        <f>D872/C872*100</f>
        <v>52.79931093884582</v>
      </c>
      <c r="H872" s="30">
        <f t="shared" si="188"/>
        <v>990</v>
      </c>
      <c r="I872" s="124">
        <f>ROUND((D872-H872)/H872*100,2)</f>
        <v>-38.08</v>
      </c>
    </row>
    <row r="873" spans="1:9" ht="18.75" customHeight="1">
      <c r="A873" s="422" t="s">
        <v>53</v>
      </c>
      <c r="B873" s="37">
        <v>316</v>
      </c>
      <c r="C873" s="37"/>
      <c r="D873" s="37">
        <f aca="true" t="shared" si="189" ref="D873:D878">SUM(E873:F873)</f>
        <v>495</v>
      </c>
      <c r="E873" s="37">
        <v>495</v>
      </c>
      <c r="F873" s="37"/>
      <c r="G873" s="126"/>
      <c r="H873" s="423">
        <v>473</v>
      </c>
      <c r="I873" s="124"/>
    </row>
    <row r="874" spans="1:9" ht="18.75" customHeight="1">
      <c r="A874" s="422" t="s">
        <v>54</v>
      </c>
      <c r="B874" s="37">
        <v>88</v>
      </c>
      <c r="C874" s="37"/>
      <c r="D874" s="37">
        <f t="shared" si="189"/>
        <v>109</v>
      </c>
      <c r="E874" s="37">
        <v>109</v>
      </c>
      <c r="F874" s="37"/>
      <c r="G874" s="126"/>
      <c r="H874" s="423">
        <v>101</v>
      </c>
      <c r="I874" s="124"/>
    </row>
    <row r="875" spans="1:9" ht="18.75" customHeight="1">
      <c r="A875" s="422" t="s">
        <v>55</v>
      </c>
      <c r="B875" s="37"/>
      <c r="C875" s="37"/>
      <c r="D875" s="37"/>
      <c r="E875" s="37"/>
      <c r="F875" s="37"/>
      <c r="G875" s="126"/>
      <c r="H875" s="423"/>
      <c r="I875" s="124"/>
    </row>
    <row r="876" spans="1:9" ht="18.75" customHeight="1">
      <c r="A876" s="422" t="s">
        <v>733</v>
      </c>
      <c r="B876" s="37"/>
      <c r="C876" s="37"/>
      <c r="D876" s="37"/>
      <c r="E876" s="37"/>
      <c r="F876" s="37"/>
      <c r="G876" s="126"/>
      <c r="H876" s="423"/>
      <c r="I876" s="124"/>
    </row>
    <row r="877" spans="1:9" ht="18.75" customHeight="1">
      <c r="A877" s="422" t="s">
        <v>62</v>
      </c>
      <c r="B877" s="37"/>
      <c r="C877" s="37"/>
      <c r="D877" s="37"/>
      <c r="E877" s="37"/>
      <c r="F877" s="37"/>
      <c r="G877" s="126"/>
      <c r="H877" s="423">
        <v>38</v>
      </c>
      <c r="I877" s="124"/>
    </row>
    <row r="878" spans="1:9" ht="18.75" customHeight="1">
      <c r="A878" s="422" t="s">
        <v>734</v>
      </c>
      <c r="B878" s="37"/>
      <c r="C878" s="37"/>
      <c r="D878" s="37">
        <f t="shared" si="189"/>
        <v>9</v>
      </c>
      <c r="E878" s="37">
        <v>9</v>
      </c>
      <c r="F878" s="37"/>
      <c r="G878" s="126"/>
      <c r="H878" s="423">
        <v>378</v>
      </c>
      <c r="I878" s="124"/>
    </row>
    <row r="879" spans="1:9" s="231" customFormat="1" ht="18.75" customHeight="1">
      <c r="A879" s="420" t="s">
        <v>735</v>
      </c>
      <c r="B879" s="30"/>
      <c r="C879" s="30">
        <v>394</v>
      </c>
      <c r="D879" s="421">
        <f aca="true" t="shared" si="190" ref="D879:F879">SUM(D880:D880)</f>
        <v>394</v>
      </c>
      <c r="E879" s="421">
        <f t="shared" si="190"/>
        <v>273</v>
      </c>
      <c r="F879" s="421">
        <f t="shared" si="190"/>
        <v>121</v>
      </c>
      <c r="G879" s="124">
        <f aca="true" t="shared" si="191" ref="G879:G884">D879/C879*100</f>
        <v>100</v>
      </c>
      <c r="H879" s="421">
        <f>SUM(H880:H880)</f>
        <v>331</v>
      </c>
      <c r="I879" s="124">
        <f>ROUND((D879-H879)/H879*100,2)</f>
        <v>19.03</v>
      </c>
    </row>
    <row r="880" spans="1:9" ht="18.75" customHeight="1">
      <c r="A880" s="422" t="s">
        <v>736</v>
      </c>
      <c r="B880" s="37"/>
      <c r="C880" s="37"/>
      <c r="D880" s="37">
        <f>SUM(E880:F880)</f>
        <v>394</v>
      </c>
      <c r="E880" s="37">
        <v>273</v>
      </c>
      <c r="F880" s="37">
        <v>121</v>
      </c>
      <c r="G880" s="126"/>
      <c r="H880" s="423">
        <v>331</v>
      </c>
      <c r="I880" s="124"/>
    </row>
    <row r="881" spans="1:9" s="231" customFormat="1" ht="18.75" customHeight="1">
      <c r="A881" s="420" t="s">
        <v>737</v>
      </c>
      <c r="B881" s="30">
        <f aca="true" t="shared" si="192" ref="B881:F881">SUM(B882:B882)</f>
        <v>60</v>
      </c>
      <c r="C881" s="30"/>
      <c r="D881" s="421">
        <f t="shared" si="192"/>
        <v>0</v>
      </c>
      <c r="E881" s="421">
        <f t="shared" si="192"/>
        <v>0</v>
      </c>
      <c r="F881" s="421">
        <f t="shared" si="192"/>
        <v>0</v>
      </c>
      <c r="G881" s="124"/>
      <c r="H881" s="421">
        <f>SUM(H882:H882)</f>
        <v>0</v>
      </c>
      <c r="I881" s="124"/>
    </row>
    <row r="882" spans="1:9" ht="18.75" customHeight="1">
      <c r="A882" s="422" t="s">
        <v>738</v>
      </c>
      <c r="B882" s="37">
        <v>60</v>
      </c>
      <c r="C882" s="37"/>
      <c r="D882" s="37"/>
      <c r="E882" s="37"/>
      <c r="F882" s="37"/>
      <c r="G882" s="126"/>
      <c r="H882" s="423"/>
      <c r="I882" s="124"/>
    </row>
    <row r="883" spans="1:9" s="231" customFormat="1" ht="18.75" customHeight="1">
      <c r="A883" s="420" t="s">
        <v>739</v>
      </c>
      <c r="B883" s="30">
        <f aca="true" t="shared" si="193" ref="B883:F883">SUM(B884,B888,B892,B896,B897)</f>
        <v>350</v>
      </c>
      <c r="C883" s="30">
        <f t="shared" si="193"/>
        <v>932</v>
      </c>
      <c r="D883" s="421">
        <f t="shared" si="193"/>
        <v>383</v>
      </c>
      <c r="E883" s="421">
        <f t="shared" si="193"/>
        <v>373</v>
      </c>
      <c r="F883" s="421">
        <f t="shared" si="193"/>
        <v>10</v>
      </c>
      <c r="G883" s="124">
        <f t="shared" si="191"/>
        <v>41.09442060085836</v>
      </c>
      <c r="H883" s="421">
        <f>SUM(H884,H888,H892,H896,H897)</f>
        <v>907</v>
      </c>
      <c r="I883" s="124">
        <f>ROUND((D883-H883)/H883*100,2)</f>
        <v>-57.77</v>
      </c>
    </row>
    <row r="884" spans="1:9" s="231" customFormat="1" ht="18.75" customHeight="1">
      <c r="A884" s="420" t="s">
        <v>740</v>
      </c>
      <c r="B884" s="30"/>
      <c r="C884" s="30">
        <v>231</v>
      </c>
      <c r="D884" s="421">
        <f aca="true" t="shared" si="194" ref="D884:F884">SUM(D885:D887)</f>
        <v>231</v>
      </c>
      <c r="E884" s="421">
        <f t="shared" si="194"/>
        <v>231</v>
      </c>
      <c r="F884" s="421">
        <f t="shared" si="194"/>
        <v>0</v>
      </c>
      <c r="G884" s="124">
        <f t="shared" si="191"/>
        <v>100</v>
      </c>
      <c r="H884" s="421">
        <f>SUM(H885:H887)</f>
        <v>0</v>
      </c>
      <c r="I884" s="124"/>
    </row>
    <row r="885" spans="1:9" ht="18.75" customHeight="1">
      <c r="A885" s="422" t="s">
        <v>53</v>
      </c>
      <c r="B885" s="37"/>
      <c r="C885" s="37"/>
      <c r="D885" s="37">
        <f>SUM(E885:F885)</f>
        <v>231</v>
      </c>
      <c r="E885" s="37">
        <v>231</v>
      </c>
      <c r="F885" s="37"/>
      <c r="G885" s="126"/>
      <c r="H885" s="423"/>
      <c r="I885" s="124"/>
    </row>
    <row r="886" spans="1:9" ht="18.75" customHeight="1">
      <c r="A886" s="422" t="s">
        <v>54</v>
      </c>
      <c r="B886" s="37"/>
      <c r="C886" s="37"/>
      <c r="D886" s="37"/>
      <c r="E886" s="37"/>
      <c r="F886" s="37"/>
      <c r="G886" s="126"/>
      <c r="H886" s="423"/>
      <c r="I886" s="124"/>
    </row>
    <row r="887" spans="1:9" ht="18.75" customHeight="1">
      <c r="A887" s="422" t="s">
        <v>741</v>
      </c>
      <c r="B887" s="37"/>
      <c r="C887" s="37"/>
      <c r="D887" s="37"/>
      <c r="E887" s="37"/>
      <c r="F887" s="37"/>
      <c r="G887" s="126"/>
      <c r="H887" s="423"/>
      <c r="I887" s="124"/>
    </row>
    <row r="888" spans="1:9" s="231" customFormat="1" ht="18.75" customHeight="1">
      <c r="A888" s="420" t="s">
        <v>742</v>
      </c>
      <c r="B888" s="30"/>
      <c r="C888" s="30">
        <v>102</v>
      </c>
      <c r="D888" s="421">
        <f aca="true" t="shared" si="195" ref="D888:F888">SUM(D889:D891)</f>
        <v>102</v>
      </c>
      <c r="E888" s="421">
        <f t="shared" si="195"/>
        <v>92</v>
      </c>
      <c r="F888" s="421">
        <f t="shared" si="195"/>
        <v>10</v>
      </c>
      <c r="G888" s="124">
        <f>D888/C888*100</f>
        <v>100</v>
      </c>
      <c r="H888" s="421">
        <f>SUM(H889:H891)</f>
        <v>212</v>
      </c>
      <c r="I888" s="124">
        <f>ROUND((D888-H888)/H888*100,2)</f>
        <v>-51.89</v>
      </c>
    </row>
    <row r="889" spans="1:9" s="231" customFormat="1" ht="18.75" customHeight="1">
      <c r="A889" s="422" t="s">
        <v>743</v>
      </c>
      <c r="B889" s="30"/>
      <c r="C889" s="30"/>
      <c r="D889" s="37">
        <f>SUM(E889:F889)</f>
        <v>55</v>
      </c>
      <c r="E889" s="421">
        <v>55</v>
      </c>
      <c r="F889" s="421"/>
      <c r="G889" s="124"/>
      <c r="H889" s="421"/>
      <c r="I889" s="124"/>
    </row>
    <row r="890" spans="1:9" ht="18.75" customHeight="1">
      <c r="A890" s="422" t="s">
        <v>744</v>
      </c>
      <c r="B890" s="37"/>
      <c r="C890" s="37"/>
      <c r="D890" s="37"/>
      <c r="E890" s="37"/>
      <c r="F890" s="37"/>
      <c r="G890" s="126"/>
      <c r="H890" s="423"/>
      <c r="I890" s="124"/>
    </row>
    <row r="891" spans="1:9" ht="18.75" customHeight="1">
      <c r="A891" s="422" t="s">
        <v>745</v>
      </c>
      <c r="B891" s="37"/>
      <c r="C891" s="37"/>
      <c r="D891" s="37">
        <f>SUM(E891:F891)</f>
        <v>47</v>
      </c>
      <c r="E891" s="37">
        <v>37</v>
      </c>
      <c r="F891" s="37">
        <v>10</v>
      </c>
      <c r="G891" s="126"/>
      <c r="H891" s="423">
        <v>212</v>
      </c>
      <c r="I891" s="124"/>
    </row>
    <row r="892" spans="1:9" s="231" customFormat="1" ht="18.75" customHeight="1">
      <c r="A892" s="420" t="s">
        <v>746</v>
      </c>
      <c r="B892" s="30"/>
      <c r="C892" s="30">
        <v>549</v>
      </c>
      <c r="D892" s="421">
        <f aca="true" t="shared" si="196" ref="D892:F892">SUM(D893:D895)</f>
        <v>0</v>
      </c>
      <c r="E892" s="421">
        <f t="shared" si="196"/>
        <v>0</v>
      </c>
      <c r="F892" s="421">
        <f t="shared" si="196"/>
        <v>0</v>
      </c>
      <c r="G892" s="124"/>
      <c r="H892" s="421">
        <f>SUM(H893:H895)</f>
        <v>473</v>
      </c>
      <c r="I892" s="124"/>
    </row>
    <row r="893" spans="1:9" ht="18.75" customHeight="1">
      <c r="A893" s="422" t="s">
        <v>747</v>
      </c>
      <c r="B893" s="37"/>
      <c r="C893" s="37"/>
      <c r="D893" s="37"/>
      <c r="E893" s="37"/>
      <c r="F893" s="37"/>
      <c r="G893" s="126"/>
      <c r="H893" s="423"/>
      <c r="I893" s="124"/>
    </row>
    <row r="894" spans="1:9" ht="18.75" customHeight="1">
      <c r="A894" s="422" t="s">
        <v>748</v>
      </c>
      <c r="B894" s="37"/>
      <c r="C894" s="37"/>
      <c r="D894" s="37"/>
      <c r="E894" s="37"/>
      <c r="F894" s="37"/>
      <c r="G894" s="126"/>
      <c r="H894" s="423"/>
      <c r="I894" s="124"/>
    </row>
    <row r="895" spans="1:9" ht="18.75" customHeight="1">
      <c r="A895" s="422" t="s">
        <v>749</v>
      </c>
      <c r="B895" s="37"/>
      <c r="C895" s="37"/>
      <c r="D895" s="37"/>
      <c r="E895" s="37"/>
      <c r="F895" s="37"/>
      <c r="G895" s="126"/>
      <c r="H895" s="423">
        <v>473</v>
      </c>
      <c r="I895" s="124"/>
    </row>
    <row r="896" spans="1:9" s="231" customFormat="1" ht="18.75" customHeight="1">
      <c r="A896" s="420" t="s">
        <v>750</v>
      </c>
      <c r="B896" s="30"/>
      <c r="C896" s="30"/>
      <c r="D896" s="37"/>
      <c r="E896" s="30"/>
      <c r="F896" s="30"/>
      <c r="G896" s="124"/>
      <c r="H896" s="421">
        <v>0</v>
      </c>
      <c r="I896" s="124"/>
    </row>
    <row r="897" spans="1:9" s="231" customFormat="1" ht="18.75" customHeight="1">
      <c r="A897" s="420" t="s">
        <v>751</v>
      </c>
      <c r="B897" s="30">
        <f aca="true" t="shared" si="197" ref="B897:F897">B898</f>
        <v>350</v>
      </c>
      <c r="C897" s="30">
        <v>50</v>
      </c>
      <c r="D897" s="421">
        <f t="shared" si="197"/>
        <v>50</v>
      </c>
      <c r="E897" s="421">
        <f t="shared" si="197"/>
        <v>50</v>
      </c>
      <c r="F897" s="421">
        <f t="shared" si="197"/>
        <v>0</v>
      </c>
      <c r="G897" s="124">
        <f aca="true" t="shared" si="198" ref="G897:G900">D897/C897*100</f>
        <v>100</v>
      </c>
      <c r="H897" s="421">
        <f>H898</f>
        <v>222</v>
      </c>
      <c r="I897" s="124">
        <f aca="true" t="shared" si="199" ref="I897:I900">ROUND((D897-H897)/H897*100,2)</f>
        <v>-77.48</v>
      </c>
    </row>
    <row r="898" spans="1:9" ht="18.75" customHeight="1">
      <c r="A898" s="422" t="s">
        <v>752</v>
      </c>
      <c r="B898" s="37">
        <v>350</v>
      </c>
      <c r="C898" s="37"/>
      <c r="D898" s="37">
        <f aca="true" t="shared" si="200" ref="D898:D902">SUM(E898:F898)</f>
        <v>50</v>
      </c>
      <c r="E898" s="37">
        <v>50</v>
      </c>
      <c r="F898" s="37"/>
      <c r="G898" s="126"/>
      <c r="H898" s="423">
        <v>222</v>
      </c>
      <c r="I898" s="124"/>
    </row>
    <row r="899" spans="1:9" s="231" customFormat="1" ht="18.75" customHeight="1">
      <c r="A899" s="420" t="s">
        <v>753</v>
      </c>
      <c r="B899" s="30">
        <f aca="true" t="shared" si="201" ref="B899:F899">SUM(B900,B919,B928)</f>
        <v>5130</v>
      </c>
      <c r="C899" s="30">
        <f t="shared" si="201"/>
        <v>7866</v>
      </c>
      <c r="D899" s="30">
        <f t="shared" si="201"/>
        <v>7866</v>
      </c>
      <c r="E899" s="30">
        <f t="shared" si="201"/>
        <v>7829</v>
      </c>
      <c r="F899" s="30">
        <f t="shared" si="201"/>
        <v>37</v>
      </c>
      <c r="G899" s="124">
        <f t="shared" si="198"/>
        <v>100</v>
      </c>
      <c r="H899" s="30">
        <f>SUM(H900,H919,H928)</f>
        <v>29205</v>
      </c>
      <c r="I899" s="124">
        <f t="shared" si="199"/>
        <v>-73.07</v>
      </c>
    </row>
    <row r="900" spans="1:9" s="231" customFormat="1" ht="18.75" customHeight="1">
      <c r="A900" s="420" t="s">
        <v>754</v>
      </c>
      <c r="B900" s="30">
        <f aca="true" t="shared" si="202" ref="B900:F900">SUM(B901:B915)</f>
        <v>4841</v>
      </c>
      <c r="C900" s="30">
        <v>7485</v>
      </c>
      <c r="D900" s="30">
        <f t="shared" si="202"/>
        <v>7485</v>
      </c>
      <c r="E900" s="30">
        <f t="shared" si="202"/>
        <v>7448</v>
      </c>
      <c r="F900" s="30">
        <f t="shared" si="202"/>
        <v>37</v>
      </c>
      <c r="G900" s="124">
        <f t="shared" si="198"/>
        <v>100</v>
      </c>
      <c r="H900" s="30">
        <f>SUM(H901:H915)</f>
        <v>28806</v>
      </c>
      <c r="I900" s="124">
        <f t="shared" si="199"/>
        <v>-74.02</v>
      </c>
    </row>
    <row r="901" spans="1:9" ht="18.75" customHeight="1">
      <c r="A901" s="422" t="s">
        <v>53</v>
      </c>
      <c r="B901" s="37">
        <v>1796</v>
      </c>
      <c r="C901" s="37"/>
      <c r="D901" s="37">
        <f t="shared" si="200"/>
        <v>1945</v>
      </c>
      <c r="E901" s="37">
        <v>1945</v>
      </c>
      <c r="F901" s="37"/>
      <c r="G901" s="126"/>
      <c r="H901" s="423">
        <v>1640</v>
      </c>
      <c r="I901" s="124"/>
    </row>
    <row r="902" spans="1:9" ht="18.75" customHeight="1">
      <c r="A902" s="422" t="s">
        <v>54</v>
      </c>
      <c r="B902" s="37">
        <v>354</v>
      </c>
      <c r="C902" s="37"/>
      <c r="D902" s="37">
        <f t="shared" si="200"/>
        <v>373</v>
      </c>
      <c r="E902" s="37">
        <v>373</v>
      </c>
      <c r="F902" s="37"/>
      <c r="G902" s="126"/>
      <c r="H902" s="423">
        <v>109</v>
      </c>
      <c r="I902" s="124"/>
    </row>
    <row r="903" spans="1:9" ht="18.75" customHeight="1">
      <c r="A903" s="422" t="s">
        <v>755</v>
      </c>
      <c r="B903" s="37"/>
      <c r="C903" s="37"/>
      <c r="D903" s="37"/>
      <c r="E903" s="37"/>
      <c r="F903" s="37"/>
      <c r="G903" s="126"/>
      <c r="H903" s="423"/>
      <c r="I903" s="124"/>
    </row>
    <row r="904" spans="1:9" ht="18.75" customHeight="1">
      <c r="A904" s="422" t="s">
        <v>756</v>
      </c>
      <c r="B904" s="37"/>
      <c r="C904" s="37"/>
      <c r="D904" s="37"/>
      <c r="E904" s="37"/>
      <c r="F904" s="37"/>
      <c r="G904" s="126"/>
      <c r="H904" s="423">
        <v>2</v>
      </c>
      <c r="I904" s="124"/>
    </row>
    <row r="905" spans="1:9" ht="18.75" customHeight="1">
      <c r="A905" s="422" t="s">
        <v>757</v>
      </c>
      <c r="B905" s="37"/>
      <c r="C905" s="37"/>
      <c r="D905" s="37"/>
      <c r="E905" s="37"/>
      <c r="F905" s="37"/>
      <c r="G905" s="126"/>
      <c r="H905" s="423"/>
      <c r="I905" s="124"/>
    </row>
    <row r="906" spans="1:9" ht="18.75" customHeight="1">
      <c r="A906" s="422" t="s">
        <v>758</v>
      </c>
      <c r="B906" s="37"/>
      <c r="C906" s="37"/>
      <c r="D906" s="37"/>
      <c r="E906" s="37"/>
      <c r="F906" s="37"/>
      <c r="G906" s="126"/>
      <c r="H906" s="423"/>
      <c r="I906" s="124"/>
    </row>
    <row r="907" spans="1:9" ht="18.75" customHeight="1">
      <c r="A907" s="422" t="s">
        <v>759</v>
      </c>
      <c r="B907" s="37"/>
      <c r="C907" s="37"/>
      <c r="D907" s="37"/>
      <c r="E907" s="37"/>
      <c r="F907" s="37"/>
      <c r="G907" s="126"/>
      <c r="H907" s="423"/>
      <c r="I907" s="124"/>
    </row>
    <row r="908" spans="1:9" ht="18.75" customHeight="1">
      <c r="A908" s="422" t="s">
        <v>760</v>
      </c>
      <c r="B908" s="37"/>
      <c r="C908" s="37"/>
      <c r="D908" s="37"/>
      <c r="E908" s="37"/>
      <c r="F908" s="37"/>
      <c r="G908" s="126"/>
      <c r="H908" s="423"/>
      <c r="I908" s="124"/>
    </row>
    <row r="909" spans="1:9" ht="18.75" customHeight="1">
      <c r="A909" s="422" t="s">
        <v>761</v>
      </c>
      <c r="B909" s="37"/>
      <c r="C909" s="37"/>
      <c r="D909" s="37">
        <f aca="true" t="shared" si="203" ref="D909:D915">SUM(E909:F909)</f>
        <v>2923</v>
      </c>
      <c r="E909" s="37">
        <v>2923</v>
      </c>
      <c r="F909" s="37"/>
      <c r="G909" s="126"/>
      <c r="H909" s="423">
        <v>22245</v>
      </c>
      <c r="I909" s="124"/>
    </row>
    <row r="910" spans="1:9" ht="18.75" customHeight="1">
      <c r="A910" s="422" t="s">
        <v>762</v>
      </c>
      <c r="B910" s="37">
        <v>47</v>
      </c>
      <c r="C910" s="37"/>
      <c r="D910" s="37">
        <f t="shared" si="203"/>
        <v>37</v>
      </c>
      <c r="E910" s="37"/>
      <c r="F910" s="37">
        <v>37</v>
      </c>
      <c r="G910" s="126"/>
      <c r="H910" s="423">
        <v>18</v>
      </c>
      <c r="I910" s="124"/>
    </row>
    <row r="911" spans="1:9" ht="18.75" customHeight="1">
      <c r="A911" s="422" t="s">
        <v>763</v>
      </c>
      <c r="B911" s="37"/>
      <c r="C911" s="37"/>
      <c r="D911" s="37"/>
      <c r="E911" s="37"/>
      <c r="F911" s="37"/>
      <c r="G911" s="126"/>
      <c r="H911" s="423"/>
      <c r="I911" s="124"/>
    </row>
    <row r="912" spans="1:9" ht="18.75" customHeight="1">
      <c r="A912" s="422" t="s">
        <v>764</v>
      </c>
      <c r="B912" s="37"/>
      <c r="C912" s="37"/>
      <c r="D912" s="37"/>
      <c r="E912" s="37"/>
      <c r="F912" s="37"/>
      <c r="G912" s="126"/>
      <c r="H912" s="423">
        <v>2198</v>
      </c>
      <c r="I912" s="124"/>
    </row>
    <row r="913" spans="1:9" ht="18.75" customHeight="1">
      <c r="A913" s="422" t="s">
        <v>765</v>
      </c>
      <c r="B913" s="37"/>
      <c r="C913" s="37"/>
      <c r="D913" s="37">
        <f t="shared" si="203"/>
        <v>5</v>
      </c>
      <c r="E913" s="37">
        <v>5</v>
      </c>
      <c r="F913" s="37"/>
      <c r="G913" s="126"/>
      <c r="H913" s="423"/>
      <c r="I913" s="124"/>
    </row>
    <row r="914" spans="1:9" ht="18.75" customHeight="1">
      <c r="A914" s="422" t="s">
        <v>62</v>
      </c>
      <c r="B914" s="37">
        <v>2318</v>
      </c>
      <c r="C914" s="37"/>
      <c r="D914" s="37">
        <f t="shared" si="203"/>
        <v>2170</v>
      </c>
      <c r="E914" s="37">
        <v>2170</v>
      </c>
      <c r="F914" s="37"/>
      <c r="G914" s="126"/>
      <c r="H914" s="423">
        <v>2007</v>
      </c>
      <c r="I914" s="124"/>
    </row>
    <row r="915" spans="1:9" ht="18.75" customHeight="1">
      <c r="A915" s="422" t="s">
        <v>766</v>
      </c>
      <c r="B915" s="37">
        <v>326</v>
      </c>
      <c r="C915" s="37"/>
      <c r="D915" s="37">
        <f t="shared" si="203"/>
        <v>32</v>
      </c>
      <c r="E915" s="37">
        <v>32</v>
      </c>
      <c r="F915" s="37"/>
      <c r="G915" s="126"/>
      <c r="H915" s="423">
        <v>587</v>
      </c>
      <c r="I915" s="124"/>
    </row>
    <row r="916" spans="1:9" ht="18.75" customHeight="1">
      <c r="A916" s="420" t="s">
        <v>767</v>
      </c>
      <c r="B916" s="37"/>
      <c r="C916" s="37"/>
      <c r="D916" s="37"/>
      <c r="E916" s="37"/>
      <c r="F916" s="37"/>
      <c r="G916" s="126"/>
      <c r="H916" s="423">
        <f>H917</f>
        <v>0</v>
      </c>
      <c r="I916" s="124"/>
    </row>
    <row r="917" spans="1:9" ht="18.75" customHeight="1">
      <c r="A917" s="422" t="s">
        <v>53</v>
      </c>
      <c r="B917" s="37"/>
      <c r="C917" s="37"/>
      <c r="D917" s="37"/>
      <c r="E917" s="37"/>
      <c r="F917" s="37"/>
      <c r="G917" s="126"/>
      <c r="H917" s="423"/>
      <c r="I917" s="124"/>
    </row>
    <row r="918" spans="1:9" ht="18.75" customHeight="1">
      <c r="A918" s="420" t="s">
        <v>768</v>
      </c>
      <c r="B918" s="37"/>
      <c r="C918" s="37"/>
      <c r="D918" s="37"/>
      <c r="E918" s="37"/>
      <c r="F918" s="37"/>
      <c r="G918" s="126"/>
      <c r="H918" s="423"/>
      <c r="I918" s="124"/>
    </row>
    <row r="919" spans="1:9" s="231" customFormat="1" ht="18.75" customHeight="1">
      <c r="A919" s="420" t="s">
        <v>769</v>
      </c>
      <c r="B919" s="30">
        <f aca="true" t="shared" si="204" ref="B919:F919">SUM(B920:B927)</f>
        <v>289</v>
      </c>
      <c r="C919" s="30">
        <v>381</v>
      </c>
      <c r="D919" s="421">
        <f t="shared" si="204"/>
        <v>381</v>
      </c>
      <c r="E919" s="421">
        <f t="shared" si="204"/>
        <v>381</v>
      </c>
      <c r="F919" s="421">
        <f t="shared" si="204"/>
        <v>0</v>
      </c>
      <c r="G919" s="124">
        <f>D919/C919*100</f>
        <v>100</v>
      </c>
      <c r="H919" s="421">
        <f>SUM(H920:H927)</f>
        <v>387</v>
      </c>
      <c r="I919" s="124">
        <f>ROUND((D919-H919)/H919*100,2)</f>
        <v>-1.55</v>
      </c>
    </row>
    <row r="920" spans="1:9" ht="18.75" customHeight="1">
      <c r="A920" s="422" t="s">
        <v>53</v>
      </c>
      <c r="B920" s="37">
        <v>150</v>
      </c>
      <c r="C920" s="37"/>
      <c r="D920" s="37"/>
      <c r="E920" s="37"/>
      <c r="F920" s="37"/>
      <c r="G920" s="126"/>
      <c r="H920" s="423"/>
      <c r="I920" s="124"/>
    </row>
    <row r="921" spans="1:9" ht="18.75" customHeight="1">
      <c r="A921" s="422" t="s">
        <v>54</v>
      </c>
      <c r="B921" s="37"/>
      <c r="C921" s="37"/>
      <c r="D921" s="37">
        <f aca="true" t="shared" si="205" ref="D921:D925">SUM(E921:F921)</f>
        <v>20</v>
      </c>
      <c r="E921" s="37">
        <v>20</v>
      </c>
      <c r="F921" s="37"/>
      <c r="G921" s="126"/>
      <c r="H921" s="423"/>
      <c r="I921" s="124"/>
    </row>
    <row r="922" spans="1:9" ht="18.75" customHeight="1">
      <c r="A922" s="422" t="s">
        <v>770</v>
      </c>
      <c r="B922" s="37">
        <v>51</v>
      </c>
      <c r="C922" s="37"/>
      <c r="D922" s="37">
        <f t="shared" si="205"/>
        <v>230</v>
      </c>
      <c r="E922" s="37">
        <v>230</v>
      </c>
      <c r="F922" s="37"/>
      <c r="G922" s="126"/>
      <c r="H922" s="423">
        <v>63</v>
      </c>
      <c r="I922" s="124"/>
    </row>
    <row r="923" spans="1:9" ht="18.75" customHeight="1">
      <c r="A923" s="422" t="s">
        <v>771</v>
      </c>
      <c r="B923" s="37"/>
      <c r="C923" s="37"/>
      <c r="D923" s="37"/>
      <c r="E923" s="37"/>
      <c r="F923" s="37"/>
      <c r="G923" s="126"/>
      <c r="H923" s="423">
        <v>20</v>
      </c>
      <c r="I923" s="124"/>
    </row>
    <row r="924" spans="1:9" ht="18.75" customHeight="1">
      <c r="A924" s="422" t="s">
        <v>772</v>
      </c>
      <c r="B924" s="37">
        <v>23</v>
      </c>
      <c r="C924" s="37"/>
      <c r="D924" s="37">
        <f t="shared" si="205"/>
        <v>10</v>
      </c>
      <c r="E924" s="37">
        <v>10</v>
      </c>
      <c r="F924" s="37"/>
      <c r="G924" s="126"/>
      <c r="H924" s="423">
        <v>10</v>
      </c>
      <c r="I924" s="124"/>
    </row>
    <row r="925" spans="1:9" ht="18.75" customHeight="1">
      <c r="A925" s="422" t="s">
        <v>773</v>
      </c>
      <c r="B925" s="37">
        <v>15</v>
      </c>
      <c r="C925" s="37"/>
      <c r="D925" s="37">
        <f t="shared" si="205"/>
        <v>79</v>
      </c>
      <c r="E925" s="37">
        <v>79</v>
      </c>
      <c r="F925" s="37"/>
      <c r="G925" s="126"/>
      <c r="H925" s="423">
        <v>58</v>
      </c>
      <c r="I925" s="124"/>
    </row>
    <row r="926" spans="1:9" ht="18.75" customHeight="1">
      <c r="A926" s="422" t="s">
        <v>775</v>
      </c>
      <c r="B926" s="37">
        <v>50</v>
      </c>
      <c r="C926" s="37"/>
      <c r="D926" s="37"/>
      <c r="E926" s="37"/>
      <c r="F926" s="37"/>
      <c r="G926" s="126"/>
      <c r="H926" s="423"/>
      <c r="I926" s="124"/>
    </row>
    <row r="927" spans="1:9" ht="18.75" customHeight="1">
      <c r="A927" s="422" t="s">
        <v>776</v>
      </c>
      <c r="B927" s="37"/>
      <c r="C927" s="37"/>
      <c r="D927" s="37">
        <f>SUM(E927:F927)</f>
        <v>42</v>
      </c>
      <c r="E927" s="37">
        <v>42</v>
      </c>
      <c r="F927" s="37"/>
      <c r="G927" s="126"/>
      <c r="H927" s="423">
        <v>236</v>
      </c>
      <c r="I927" s="124"/>
    </row>
    <row r="928" spans="1:9" s="231" customFormat="1" ht="18.75" customHeight="1">
      <c r="A928" s="420" t="s">
        <v>777</v>
      </c>
      <c r="B928" s="30"/>
      <c r="C928" s="30"/>
      <c r="D928" s="421">
        <f aca="true" t="shared" si="206" ref="D928:F928">D929</f>
        <v>0</v>
      </c>
      <c r="E928" s="421">
        <f t="shared" si="206"/>
        <v>0</v>
      </c>
      <c r="F928" s="421">
        <f t="shared" si="206"/>
        <v>0</v>
      </c>
      <c r="G928" s="124"/>
      <c r="H928" s="421">
        <f>H929</f>
        <v>12</v>
      </c>
      <c r="I928" s="124">
        <f aca="true" t="shared" si="207" ref="I928:I931">ROUND((D928-H928)/H928*100,2)</f>
        <v>-100</v>
      </c>
    </row>
    <row r="929" spans="1:9" ht="18.75" customHeight="1">
      <c r="A929" s="422" t="s">
        <v>778</v>
      </c>
      <c r="B929" s="37"/>
      <c r="C929" s="37"/>
      <c r="D929" s="37"/>
      <c r="E929" s="37"/>
      <c r="F929" s="37"/>
      <c r="G929" s="126"/>
      <c r="H929" s="423">
        <v>12</v>
      </c>
      <c r="I929" s="124"/>
    </row>
    <row r="930" spans="1:9" s="231" customFormat="1" ht="18.75" customHeight="1">
      <c r="A930" s="420" t="s">
        <v>779</v>
      </c>
      <c r="B930" s="30">
        <f aca="true" t="shared" si="208" ref="B930:F930">SUM(B931,B938,B942)</f>
        <v>7156</v>
      </c>
      <c r="C930" s="30">
        <f t="shared" si="208"/>
        <v>8109</v>
      </c>
      <c r="D930" s="30">
        <f t="shared" si="208"/>
        <v>8109</v>
      </c>
      <c r="E930" s="30">
        <f t="shared" si="208"/>
        <v>7893</v>
      </c>
      <c r="F930" s="30">
        <f t="shared" si="208"/>
        <v>216</v>
      </c>
      <c r="G930" s="124">
        <f>D930/C930*100</f>
        <v>100</v>
      </c>
      <c r="H930" s="30">
        <f>SUM(H931,H938,H942)</f>
        <v>7530</v>
      </c>
      <c r="I930" s="124">
        <f t="shared" si="207"/>
        <v>7.69</v>
      </c>
    </row>
    <row r="931" spans="1:9" s="231" customFormat="1" ht="18.75" customHeight="1">
      <c r="A931" s="420" t="s">
        <v>780</v>
      </c>
      <c r="B931" s="30"/>
      <c r="C931" s="30"/>
      <c r="D931" s="30"/>
      <c r="E931" s="30"/>
      <c r="F931" s="30"/>
      <c r="G931" s="124"/>
      <c r="H931" s="30">
        <f>SUM(H933:H937)</f>
        <v>1188</v>
      </c>
      <c r="I931" s="124">
        <f t="shared" si="207"/>
        <v>-100</v>
      </c>
    </row>
    <row r="932" spans="1:9" s="231" customFormat="1" ht="18.75" customHeight="1">
      <c r="A932" s="422" t="s">
        <v>781</v>
      </c>
      <c r="B932" s="30"/>
      <c r="C932" s="30"/>
      <c r="D932" s="37"/>
      <c r="E932" s="30"/>
      <c r="F932" s="30"/>
      <c r="G932" s="124"/>
      <c r="H932" s="421"/>
      <c r="I932" s="124"/>
    </row>
    <row r="933" spans="1:9" ht="18.75" customHeight="1">
      <c r="A933" s="422" t="s">
        <v>782</v>
      </c>
      <c r="B933" s="37"/>
      <c r="C933" s="37"/>
      <c r="D933" s="37"/>
      <c r="E933" s="37"/>
      <c r="F933" s="37"/>
      <c r="G933" s="126"/>
      <c r="H933" s="423">
        <v>1188</v>
      </c>
      <c r="I933" s="124"/>
    </row>
    <row r="934" spans="1:9" ht="18.75" customHeight="1">
      <c r="A934" s="422" t="s">
        <v>783</v>
      </c>
      <c r="B934" s="37"/>
      <c r="C934" s="37"/>
      <c r="D934" s="37"/>
      <c r="E934" s="37"/>
      <c r="F934" s="37"/>
      <c r="G934" s="126"/>
      <c r="H934" s="423"/>
      <c r="I934" s="124"/>
    </row>
    <row r="935" spans="1:9" ht="18.75" customHeight="1">
      <c r="A935" s="422" t="s">
        <v>784</v>
      </c>
      <c r="B935" s="37"/>
      <c r="C935" s="37"/>
      <c r="D935" s="37"/>
      <c r="E935" s="37"/>
      <c r="F935" s="37"/>
      <c r="G935" s="126"/>
      <c r="H935" s="423"/>
      <c r="I935" s="124"/>
    </row>
    <row r="936" spans="1:9" ht="18.75" customHeight="1">
      <c r="A936" s="422" t="s">
        <v>785</v>
      </c>
      <c r="B936" s="37"/>
      <c r="C936" s="37"/>
      <c r="D936" s="37"/>
      <c r="E936" s="37"/>
      <c r="F936" s="37"/>
      <c r="G936" s="126"/>
      <c r="H936" s="423"/>
      <c r="I936" s="124"/>
    </row>
    <row r="937" spans="1:9" ht="18.75" customHeight="1">
      <c r="A937" s="422" t="s">
        <v>786</v>
      </c>
      <c r="B937" s="37"/>
      <c r="C937" s="37"/>
      <c r="D937" s="37"/>
      <c r="E937" s="37"/>
      <c r="F937" s="37"/>
      <c r="G937" s="126"/>
      <c r="H937" s="423"/>
      <c r="I937" s="124"/>
    </row>
    <row r="938" spans="1:9" s="231" customFormat="1" ht="18.75" customHeight="1">
      <c r="A938" s="420" t="s">
        <v>787</v>
      </c>
      <c r="B938" s="30">
        <f aca="true" t="shared" si="209" ref="B938:F938">SUM(B939:B941)</f>
        <v>6731</v>
      </c>
      <c r="C938" s="30">
        <v>7674</v>
      </c>
      <c r="D938" s="30">
        <f t="shared" si="209"/>
        <v>7674</v>
      </c>
      <c r="E938" s="30">
        <f t="shared" si="209"/>
        <v>7458</v>
      </c>
      <c r="F938" s="30">
        <f t="shared" si="209"/>
        <v>216</v>
      </c>
      <c r="G938" s="30">
        <f>D938/C938*100</f>
        <v>100</v>
      </c>
      <c r="H938" s="30">
        <f>SUM(H939:H941)</f>
        <v>6074</v>
      </c>
      <c r="I938" s="124">
        <f>ROUND((D938-H938)/H938*100,2)</f>
        <v>26.34</v>
      </c>
    </row>
    <row r="939" spans="1:9" ht="18.75" customHeight="1">
      <c r="A939" s="422" t="s">
        <v>788</v>
      </c>
      <c r="B939" s="37">
        <v>6731</v>
      </c>
      <c r="C939" s="37"/>
      <c r="D939" s="37">
        <f aca="true" t="shared" si="210" ref="D939:D944">SUM(E939:F939)</f>
        <v>6529</v>
      </c>
      <c r="E939" s="37">
        <v>6313</v>
      </c>
      <c r="F939" s="37">
        <v>216</v>
      </c>
      <c r="G939" s="30"/>
      <c r="H939" s="37">
        <v>6074</v>
      </c>
      <c r="I939" s="124"/>
    </row>
    <row r="940" spans="1:9" ht="18.75" customHeight="1">
      <c r="A940" s="422" t="s">
        <v>789</v>
      </c>
      <c r="B940" s="37"/>
      <c r="C940" s="37"/>
      <c r="D940" s="37"/>
      <c r="E940" s="37"/>
      <c r="F940" s="37"/>
      <c r="G940" s="126"/>
      <c r="H940" s="423"/>
      <c r="I940" s="124"/>
    </row>
    <row r="941" spans="1:9" ht="18.75" customHeight="1">
      <c r="A941" s="422" t="s">
        <v>790</v>
      </c>
      <c r="B941" s="37"/>
      <c r="C941" s="37"/>
      <c r="D941" s="37">
        <f t="shared" si="210"/>
        <v>1145</v>
      </c>
      <c r="E941" s="37">
        <v>1145</v>
      </c>
      <c r="F941" s="37"/>
      <c r="G941" s="126"/>
      <c r="H941" s="423"/>
      <c r="I941" s="124"/>
    </row>
    <row r="942" spans="1:9" s="231" customFormat="1" ht="18.75" customHeight="1">
      <c r="A942" s="420" t="s">
        <v>791</v>
      </c>
      <c r="B942" s="30">
        <f aca="true" t="shared" si="211" ref="B942:F942">SUM(B944:B945)</f>
        <v>425</v>
      </c>
      <c r="C942" s="30">
        <v>435</v>
      </c>
      <c r="D942" s="421">
        <f t="shared" si="211"/>
        <v>435</v>
      </c>
      <c r="E942" s="421">
        <f t="shared" si="211"/>
        <v>435</v>
      </c>
      <c r="F942" s="421">
        <f t="shared" si="211"/>
        <v>0</v>
      </c>
      <c r="G942" s="124">
        <f aca="true" t="shared" si="212" ref="G942:G947">D942/C942*100</f>
        <v>100</v>
      </c>
      <c r="H942" s="421">
        <f>SUM(H944:H945)</f>
        <v>268</v>
      </c>
      <c r="I942" s="124">
        <f aca="true" t="shared" si="213" ref="I942:I947">ROUND((D942-H942)/H942*100,2)</f>
        <v>62.31</v>
      </c>
    </row>
    <row r="943" spans="1:9" s="231" customFormat="1" ht="18.75" customHeight="1">
      <c r="A943" s="422" t="s">
        <v>792</v>
      </c>
      <c r="B943" s="30"/>
      <c r="C943" s="30"/>
      <c r="D943" s="37"/>
      <c r="E943" s="30"/>
      <c r="F943" s="30"/>
      <c r="G943" s="124"/>
      <c r="H943" s="421"/>
      <c r="I943" s="124"/>
    </row>
    <row r="944" spans="1:9" ht="18.75" customHeight="1">
      <c r="A944" s="422" t="s">
        <v>793</v>
      </c>
      <c r="B944" s="37">
        <v>425</v>
      </c>
      <c r="C944" s="37"/>
      <c r="D944" s="37">
        <f t="shared" si="210"/>
        <v>435</v>
      </c>
      <c r="E944" s="37">
        <v>435</v>
      </c>
      <c r="F944" s="37"/>
      <c r="G944" s="126"/>
      <c r="H944" s="423"/>
      <c r="I944" s="124"/>
    </row>
    <row r="945" spans="1:9" ht="18.75" customHeight="1">
      <c r="A945" s="422" t="s">
        <v>794</v>
      </c>
      <c r="B945" s="37"/>
      <c r="C945" s="37"/>
      <c r="D945" s="37"/>
      <c r="E945" s="37"/>
      <c r="F945" s="37"/>
      <c r="G945" s="126"/>
      <c r="H945" s="423">
        <v>268</v>
      </c>
      <c r="I945" s="124"/>
    </row>
    <row r="946" spans="1:9" s="231" customFormat="1" ht="18.75" customHeight="1">
      <c r="A946" s="420" t="s">
        <v>795</v>
      </c>
      <c r="B946" s="30">
        <f>SUM(B947,B960,B966,B967,B973)</f>
        <v>1150</v>
      </c>
      <c r="C946" s="30">
        <f aca="true" t="shared" si="214" ref="C946:H946">SUM(C947,C960,C966,C967,C973)</f>
        <v>809</v>
      </c>
      <c r="D946" s="30">
        <f t="shared" si="214"/>
        <v>631</v>
      </c>
      <c r="E946" s="30">
        <f t="shared" si="214"/>
        <v>631</v>
      </c>
      <c r="F946" s="30"/>
      <c r="G946" s="124">
        <f t="shared" si="212"/>
        <v>77.99752781211372</v>
      </c>
      <c r="H946" s="30">
        <f t="shared" si="214"/>
        <v>3161</v>
      </c>
      <c r="I946" s="124">
        <f t="shared" si="213"/>
        <v>-80.04</v>
      </c>
    </row>
    <row r="947" spans="1:9" s="231" customFormat="1" ht="18.75" customHeight="1">
      <c r="A947" s="420" t="s">
        <v>796</v>
      </c>
      <c r="B947" s="30">
        <f>SUM(B948:B959)</f>
        <v>680</v>
      </c>
      <c r="C947" s="30">
        <v>631</v>
      </c>
      <c r="D947" s="30">
        <f aca="true" t="shared" si="215" ref="D947:H947">SUM(D948:D959)</f>
        <v>631</v>
      </c>
      <c r="E947" s="30">
        <f t="shared" si="215"/>
        <v>631</v>
      </c>
      <c r="F947" s="30"/>
      <c r="G947" s="124">
        <f t="shared" si="212"/>
        <v>100</v>
      </c>
      <c r="H947" s="30">
        <f t="shared" si="215"/>
        <v>2690</v>
      </c>
      <c r="I947" s="124">
        <f t="shared" si="213"/>
        <v>-76.54</v>
      </c>
    </row>
    <row r="948" spans="1:9" ht="18.75" customHeight="1">
      <c r="A948" s="422" t="s">
        <v>53</v>
      </c>
      <c r="B948" s="37">
        <v>173</v>
      </c>
      <c r="C948" s="37"/>
      <c r="D948" s="37">
        <f aca="true" t="shared" si="216" ref="D948:D953">SUM(E948:F948)</f>
        <v>172</v>
      </c>
      <c r="E948" s="37">
        <v>172</v>
      </c>
      <c r="F948" s="37"/>
      <c r="G948" s="126"/>
      <c r="H948" s="423">
        <v>179</v>
      </c>
      <c r="I948" s="124"/>
    </row>
    <row r="949" spans="1:9" ht="18.75" customHeight="1">
      <c r="A949" s="422" t="s">
        <v>54</v>
      </c>
      <c r="B949" s="37">
        <v>2</v>
      </c>
      <c r="C949" s="37"/>
      <c r="D949" s="37">
        <f t="shared" si="216"/>
        <v>2</v>
      </c>
      <c r="E949" s="37">
        <v>2</v>
      </c>
      <c r="F949" s="37"/>
      <c r="G949" s="126"/>
      <c r="H949" s="423"/>
      <c r="I949" s="124"/>
    </row>
    <row r="950" spans="1:9" ht="18.75" customHeight="1">
      <c r="A950" s="422" t="s">
        <v>55</v>
      </c>
      <c r="B950" s="37"/>
      <c r="C950" s="37"/>
      <c r="D950" s="37"/>
      <c r="E950" s="37"/>
      <c r="F950" s="37"/>
      <c r="G950" s="126"/>
      <c r="H950" s="423"/>
      <c r="I950" s="124"/>
    </row>
    <row r="951" spans="1:9" ht="18.75" customHeight="1">
      <c r="A951" s="422" t="s">
        <v>797</v>
      </c>
      <c r="B951" s="37"/>
      <c r="C951" s="37"/>
      <c r="D951" s="37"/>
      <c r="E951" s="37"/>
      <c r="F951" s="37"/>
      <c r="G951" s="126"/>
      <c r="H951" s="423"/>
      <c r="I951" s="124"/>
    </row>
    <row r="952" spans="1:9" ht="18.75" customHeight="1">
      <c r="A952" s="422" t="s">
        <v>798</v>
      </c>
      <c r="B952" s="37"/>
      <c r="C952" s="37"/>
      <c r="D952" s="37"/>
      <c r="E952" s="37"/>
      <c r="F952" s="37"/>
      <c r="G952" s="126"/>
      <c r="H952" s="423"/>
      <c r="I952" s="124"/>
    </row>
    <row r="953" spans="1:9" ht="18.75" customHeight="1">
      <c r="A953" s="422" t="s">
        <v>799</v>
      </c>
      <c r="B953" s="37">
        <v>10</v>
      </c>
      <c r="C953" s="37"/>
      <c r="D953" s="37">
        <f t="shared" si="216"/>
        <v>42</v>
      </c>
      <c r="E953" s="37">
        <v>42</v>
      </c>
      <c r="F953" s="37"/>
      <c r="G953" s="126"/>
      <c r="H953" s="423">
        <v>10</v>
      </c>
      <c r="I953" s="124"/>
    </row>
    <row r="954" spans="1:9" ht="18.75" customHeight="1">
      <c r="A954" s="422" t="s">
        <v>800</v>
      </c>
      <c r="B954" s="37"/>
      <c r="C954" s="37"/>
      <c r="D954" s="37"/>
      <c r="E954" s="37"/>
      <c r="F954" s="37"/>
      <c r="G954" s="126"/>
      <c r="H954" s="423"/>
      <c r="I954" s="124"/>
    </row>
    <row r="955" spans="1:9" ht="18.75" customHeight="1">
      <c r="A955" s="422" t="s">
        <v>801</v>
      </c>
      <c r="B955" s="37"/>
      <c r="C955" s="37"/>
      <c r="D955" s="37"/>
      <c r="E955" s="37"/>
      <c r="F955" s="37"/>
      <c r="G955" s="126"/>
      <c r="H955" s="423"/>
      <c r="I955" s="124"/>
    </row>
    <row r="956" spans="1:9" ht="18.75" customHeight="1">
      <c r="A956" s="422" t="s">
        <v>802</v>
      </c>
      <c r="B956" s="37"/>
      <c r="C956" s="37"/>
      <c r="D956" s="37"/>
      <c r="E956" s="37"/>
      <c r="F956" s="37"/>
      <c r="G956" s="126"/>
      <c r="H956" s="423"/>
      <c r="I956" s="124"/>
    </row>
    <row r="957" spans="1:9" ht="18.75" customHeight="1">
      <c r="A957" s="422" t="s">
        <v>803</v>
      </c>
      <c r="B957" s="37"/>
      <c r="C957" s="37"/>
      <c r="D957" s="37"/>
      <c r="E957" s="37"/>
      <c r="F957" s="37"/>
      <c r="G957" s="126"/>
      <c r="H957" s="423"/>
      <c r="I957" s="124"/>
    </row>
    <row r="958" spans="1:9" ht="18.75" customHeight="1">
      <c r="A958" s="422" t="s">
        <v>62</v>
      </c>
      <c r="B958" s="37">
        <v>367</v>
      </c>
      <c r="C958" s="37"/>
      <c r="D958" s="37">
        <f>SUM(E958:F958)</f>
        <v>380</v>
      </c>
      <c r="E958" s="37">
        <v>380</v>
      </c>
      <c r="F958" s="37"/>
      <c r="G958" s="126"/>
      <c r="H958" s="423">
        <v>625</v>
      </c>
      <c r="I958" s="124"/>
    </row>
    <row r="959" spans="1:9" ht="18.75" customHeight="1">
      <c r="A959" s="422" t="s">
        <v>804</v>
      </c>
      <c r="B959" s="37">
        <v>128</v>
      </c>
      <c r="C959" s="37"/>
      <c r="D959" s="37">
        <f>SUM(E959:F959)</f>
        <v>35</v>
      </c>
      <c r="E959" s="37">
        <v>35</v>
      </c>
      <c r="F959" s="37"/>
      <c r="G959" s="126"/>
      <c r="H959" s="423">
        <v>1876</v>
      </c>
      <c r="I959" s="124"/>
    </row>
    <row r="960" spans="1:9" s="231" customFormat="1" ht="18.75" customHeight="1">
      <c r="A960" s="420" t="s">
        <v>805</v>
      </c>
      <c r="B960" s="30"/>
      <c r="C960" s="30"/>
      <c r="D960" s="421">
        <f aca="true" t="shared" si="217" ref="D960:F960">SUM(D963:D965)</f>
        <v>0</v>
      </c>
      <c r="E960" s="421">
        <f t="shared" si="217"/>
        <v>0</v>
      </c>
      <c r="F960" s="421">
        <f t="shared" si="217"/>
        <v>0</v>
      </c>
      <c r="G960" s="124"/>
      <c r="H960" s="421">
        <f>SUM(H963:H965)</f>
        <v>1</v>
      </c>
      <c r="I960" s="124"/>
    </row>
    <row r="961" spans="1:9" s="231" customFormat="1" ht="18.75" customHeight="1">
      <c r="A961" s="422" t="s">
        <v>53</v>
      </c>
      <c r="B961" s="30"/>
      <c r="C961" s="30"/>
      <c r="D961" s="37"/>
      <c r="E961" s="30"/>
      <c r="F961" s="30"/>
      <c r="G961" s="124"/>
      <c r="H961" s="421"/>
      <c r="I961" s="124"/>
    </row>
    <row r="962" spans="1:9" s="231" customFormat="1" ht="18.75" customHeight="1">
      <c r="A962" s="422" t="s">
        <v>54</v>
      </c>
      <c r="B962" s="30"/>
      <c r="C962" s="30"/>
      <c r="D962" s="37"/>
      <c r="E962" s="30"/>
      <c r="F962" s="30"/>
      <c r="G962" s="124"/>
      <c r="H962" s="421"/>
      <c r="I962" s="124"/>
    </row>
    <row r="963" spans="1:9" ht="18.75" customHeight="1">
      <c r="A963" s="422" t="s">
        <v>806</v>
      </c>
      <c r="B963" s="37"/>
      <c r="C963" s="37"/>
      <c r="D963" s="37"/>
      <c r="E963" s="37"/>
      <c r="F963" s="37"/>
      <c r="G963" s="126"/>
      <c r="H963" s="423"/>
      <c r="I963" s="124"/>
    </row>
    <row r="964" spans="1:9" ht="18.75" customHeight="1">
      <c r="A964" s="422" t="s">
        <v>62</v>
      </c>
      <c r="B964" s="37"/>
      <c r="C964" s="37"/>
      <c r="D964" s="37"/>
      <c r="E964" s="37"/>
      <c r="F964" s="37"/>
      <c r="G964" s="126"/>
      <c r="H964" s="423">
        <v>1</v>
      </c>
      <c r="I964" s="124"/>
    </row>
    <row r="965" spans="1:9" ht="18.75" customHeight="1">
      <c r="A965" s="422" t="s">
        <v>807</v>
      </c>
      <c r="C965" s="37"/>
      <c r="D965" s="37"/>
      <c r="E965" s="37"/>
      <c r="F965" s="37"/>
      <c r="G965" s="126"/>
      <c r="H965" s="423"/>
      <c r="I965" s="124"/>
    </row>
    <row r="966" spans="1:9" s="231" customFormat="1" ht="18.75" customHeight="1">
      <c r="A966" s="420" t="s">
        <v>808</v>
      </c>
      <c r="B966" s="30"/>
      <c r="C966" s="30"/>
      <c r="D966" s="37"/>
      <c r="E966" s="30"/>
      <c r="F966" s="30"/>
      <c r="G966" s="124"/>
      <c r="H966" s="421">
        <v>0</v>
      </c>
      <c r="I966" s="124"/>
    </row>
    <row r="967" spans="1:9" s="231" customFormat="1" ht="18.75" customHeight="1">
      <c r="A967" s="420" t="s">
        <v>809</v>
      </c>
      <c r="B967" s="30">
        <f aca="true" t="shared" si="218" ref="B967:F967">SUM(B968:B972)</f>
        <v>470</v>
      </c>
      <c r="C967" s="30">
        <v>178</v>
      </c>
      <c r="D967" s="421">
        <f t="shared" si="218"/>
        <v>0</v>
      </c>
      <c r="E967" s="421">
        <f t="shared" si="218"/>
        <v>0</v>
      </c>
      <c r="F967" s="421">
        <f t="shared" si="218"/>
        <v>0</v>
      </c>
      <c r="G967" s="124"/>
      <c r="H967" s="421">
        <f>SUM(H968:H972)</f>
        <v>470</v>
      </c>
      <c r="I967" s="124"/>
    </row>
    <row r="968" spans="1:9" ht="18.75" customHeight="1">
      <c r="A968" s="422" t="s">
        <v>810</v>
      </c>
      <c r="B968" s="37">
        <v>470</v>
      </c>
      <c r="C968" s="37"/>
      <c r="D968" s="37"/>
      <c r="E968" s="37"/>
      <c r="F968" s="37"/>
      <c r="G968" s="126"/>
      <c r="H968" s="423">
        <v>470</v>
      </c>
      <c r="I968" s="124"/>
    </row>
    <row r="969" spans="1:9" ht="18.75" customHeight="1">
      <c r="A969" s="422" t="s">
        <v>811</v>
      </c>
      <c r="B969" s="37"/>
      <c r="C969" s="37"/>
      <c r="D969" s="37"/>
      <c r="E969" s="37"/>
      <c r="F969" s="37"/>
      <c r="G969" s="126"/>
      <c r="H969" s="423"/>
      <c r="I969" s="124"/>
    </row>
    <row r="970" spans="1:9" ht="18.75" customHeight="1">
      <c r="A970" s="422" t="s">
        <v>812</v>
      </c>
      <c r="B970" s="37"/>
      <c r="C970" s="37"/>
      <c r="D970" s="37"/>
      <c r="E970" s="37"/>
      <c r="F970" s="37"/>
      <c r="G970" s="126"/>
      <c r="H970" s="423"/>
      <c r="I970" s="124"/>
    </row>
    <row r="971" spans="1:9" ht="18.75" customHeight="1">
      <c r="A971" s="422" t="s">
        <v>813</v>
      </c>
      <c r="B971" s="37"/>
      <c r="C971" s="37"/>
      <c r="D971" s="37"/>
      <c r="E971" s="37"/>
      <c r="F971" s="37"/>
      <c r="G971" s="126"/>
      <c r="H971" s="423"/>
      <c r="I971" s="124"/>
    </row>
    <row r="972" spans="1:9" ht="18.75" customHeight="1">
      <c r="A972" s="422" t="s">
        <v>814</v>
      </c>
      <c r="B972" s="37"/>
      <c r="C972" s="37"/>
      <c r="D972" s="37"/>
      <c r="E972" s="37"/>
      <c r="F972" s="37"/>
      <c r="G972" s="126"/>
      <c r="H972" s="423"/>
      <c r="I972" s="124"/>
    </row>
    <row r="973" spans="1:9" s="231" customFormat="1" ht="18.75" customHeight="1">
      <c r="A973" s="420" t="s">
        <v>815</v>
      </c>
      <c r="B973" s="30"/>
      <c r="C973" s="30"/>
      <c r="D973" s="37"/>
      <c r="E973" s="30"/>
      <c r="F973" s="30"/>
      <c r="G973" s="124"/>
      <c r="H973" s="421">
        <v>0</v>
      </c>
      <c r="I973" s="124"/>
    </row>
    <row r="974" spans="1:9" s="231" customFormat="1" ht="18.75" customHeight="1">
      <c r="A974" s="420" t="s">
        <v>816</v>
      </c>
      <c r="B974" s="30">
        <f>SUM(B975,B986,B996,B992,B1003,B1014,B1018,B1024)</f>
        <v>1935</v>
      </c>
      <c r="C974" s="30">
        <f aca="true" t="shared" si="219" ref="C974:H974">SUM(C975,C986,C996,C992,C1003,C1014,C1018,C1024)</f>
        <v>8024</v>
      </c>
      <c r="D974" s="30">
        <f t="shared" si="219"/>
        <v>9351</v>
      </c>
      <c r="E974" s="30">
        <f t="shared" si="219"/>
        <v>8747</v>
      </c>
      <c r="F974" s="30">
        <f t="shared" si="219"/>
        <v>604</v>
      </c>
      <c r="G974" s="124"/>
      <c r="H974" s="30">
        <f t="shared" si="219"/>
        <v>6085</v>
      </c>
      <c r="I974" s="124">
        <f>ROUND((D974-H974)/H974*100,2)</f>
        <v>53.67</v>
      </c>
    </row>
    <row r="975" spans="1:9" s="231" customFormat="1" ht="18.75" customHeight="1">
      <c r="A975" s="420" t="s">
        <v>817</v>
      </c>
      <c r="B975" s="421">
        <f aca="true" t="shared" si="220" ref="B975:F975">SUM(B976:B985)</f>
        <v>698</v>
      </c>
      <c r="C975" s="30">
        <v>1422</v>
      </c>
      <c r="D975" s="30">
        <f t="shared" si="220"/>
        <v>1422</v>
      </c>
      <c r="E975" s="30">
        <f t="shared" si="220"/>
        <v>1344</v>
      </c>
      <c r="F975" s="30">
        <f t="shared" si="220"/>
        <v>78</v>
      </c>
      <c r="G975" s="124"/>
      <c r="H975" s="30">
        <f>SUM(H976:H985)</f>
        <v>1153</v>
      </c>
      <c r="I975" s="124">
        <f>ROUND((D975-H975)/H975*100,2)</f>
        <v>23.33</v>
      </c>
    </row>
    <row r="976" spans="1:9" s="231" customFormat="1" ht="18.75" customHeight="1">
      <c r="A976" s="422" t="s">
        <v>53</v>
      </c>
      <c r="B976" s="37">
        <v>598</v>
      </c>
      <c r="C976" s="30"/>
      <c r="D976" s="37">
        <f aca="true" t="shared" si="221" ref="D976:D980">SUM(E976:F976)</f>
        <v>655</v>
      </c>
      <c r="E976" s="37">
        <v>655</v>
      </c>
      <c r="F976" s="30"/>
      <c r="G976" s="124"/>
      <c r="H976" s="423">
        <v>458</v>
      </c>
      <c r="I976" s="124"/>
    </row>
    <row r="977" spans="1:9" s="231" customFormat="1" ht="18.75" customHeight="1">
      <c r="A977" s="422" t="s">
        <v>54</v>
      </c>
      <c r="B977" s="37">
        <v>50</v>
      </c>
      <c r="C977" s="30"/>
      <c r="D977" s="37">
        <f t="shared" si="221"/>
        <v>124</v>
      </c>
      <c r="E977" s="37">
        <v>124</v>
      </c>
      <c r="F977" s="30"/>
      <c r="G977" s="124"/>
      <c r="H977" s="423">
        <v>297</v>
      </c>
      <c r="I977" s="124"/>
    </row>
    <row r="978" spans="1:9" s="231" customFormat="1" ht="18.75" customHeight="1">
      <c r="A978" s="422" t="s">
        <v>55</v>
      </c>
      <c r="B978" s="30"/>
      <c r="C978" s="30"/>
      <c r="D978" s="37"/>
      <c r="E978" s="30"/>
      <c r="F978" s="30"/>
      <c r="G978" s="124"/>
      <c r="H978" s="423"/>
      <c r="I978" s="124"/>
    </row>
    <row r="979" spans="1:9" s="231" customFormat="1" ht="18.75" customHeight="1">
      <c r="A979" s="422" t="s">
        <v>818</v>
      </c>
      <c r="B979" s="30"/>
      <c r="C979" s="30"/>
      <c r="D979" s="37">
        <f t="shared" si="221"/>
        <v>53</v>
      </c>
      <c r="E979" s="30"/>
      <c r="F979" s="37">
        <v>53</v>
      </c>
      <c r="G979" s="124"/>
      <c r="H979" s="423"/>
      <c r="I979" s="124"/>
    </row>
    <row r="980" spans="1:9" s="231" customFormat="1" ht="18.75" customHeight="1">
      <c r="A980" s="422" t="s">
        <v>819</v>
      </c>
      <c r="B980" s="37">
        <v>4</v>
      </c>
      <c r="C980" s="30"/>
      <c r="D980" s="37">
        <f t="shared" si="221"/>
        <v>465</v>
      </c>
      <c r="E980" s="37">
        <v>440</v>
      </c>
      <c r="F980" s="37">
        <v>25</v>
      </c>
      <c r="G980" s="124"/>
      <c r="H980" s="423"/>
      <c r="I980" s="124"/>
    </row>
    <row r="981" spans="1:9" s="231" customFormat="1" ht="18.75" customHeight="1">
      <c r="A981" s="422" t="s">
        <v>820</v>
      </c>
      <c r="B981" s="30"/>
      <c r="C981" s="30"/>
      <c r="D981" s="37"/>
      <c r="E981" s="30"/>
      <c r="F981" s="30"/>
      <c r="G981" s="124"/>
      <c r="H981" s="423"/>
      <c r="I981" s="124"/>
    </row>
    <row r="982" spans="1:9" s="231" customFormat="1" ht="18.75" customHeight="1">
      <c r="A982" s="422" t="s">
        <v>821</v>
      </c>
      <c r="B982" s="30"/>
      <c r="C982" s="30"/>
      <c r="D982" s="37">
        <f aca="true" t="shared" si="222" ref="D982:D985">SUM(E982:F982)</f>
        <v>5</v>
      </c>
      <c r="E982" s="37">
        <v>5</v>
      </c>
      <c r="F982" s="30"/>
      <c r="G982" s="124"/>
      <c r="H982" s="423">
        <v>15</v>
      </c>
      <c r="I982" s="124"/>
    </row>
    <row r="983" spans="1:9" s="231" customFormat="1" ht="18.75" customHeight="1">
      <c r="A983" s="422" t="s">
        <v>822</v>
      </c>
      <c r="B983" s="30"/>
      <c r="C983" s="30"/>
      <c r="D983" s="37"/>
      <c r="E983" s="30"/>
      <c r="F983" s="30"/>
      <c r="G983" s="124"/>
      <c r="H983" s="423"/>
      <c r="I983" s="124"/>
    </row>
    <row r="984" spans="1:9" s="231" customFormat="1" ht="18.75" customHeight="1">
      <c r="A984" s="422" t="s">
        <v>62</v>
      </c>
      <c r="B984" s="37">
        <v>46</v>
      </c>
      <c r="C984" s="30"/>
      <c r="D984" s="37">
        <f t="shared" si="222"/>
        <v>102</v>
      </c>
      <c r="E984" s="37">
        <v>102</v>
      </c>
      <c r="F984" s="30"/>
      <c r="G984" s="124"/>
      <c r="H984" s="423"/>
      <c r="I984" s="124"/>
    </row>
    <row r="985" spans="1:9" s="231" customFormat="1" ht="18.75" customHeight="1">
      <c r="A985" s="422" t="s">
        <v>823</v>
      </c>
      <c r="B985" s="30"/>
      <c r="C985" s="30"/>
      <c r="D985" s="37">
        <f t="shared" si="222"/>
        <v>18</v>
      </c>
      <c r="E985" s="37">
        <v>18</v>
      </c>
      <c r="F985" s="30"/>
      <c r="G985" s="124"/>
      <c r="H985" s="423">
        <v>383</v>
      </c>
      <c r="I985" s="124"/>
    </row>
    <row r="986" spans="1:9" s="231" customFormat="1" ht="18.75" customHeight="1">
      <c r="A986" s="420" t="s">
        <v>824</v>
      </c>
      <c r="B986" s="30">
        <f>SUM(B987:B991)</f>
        <v>1237</v>
      </c>
      <c r="C986" s="30">
        <f aca="true" t="shared" si="223" ref="C986:H986">SUM(C987:C991)</f>
        <v>0</v>
      </c>
      <c r="D986" s="30">
        <f t="shared" si="223"/>
        <v>1638</v>
      </c>
      <c r="E986" s="30">
        <f t="shared" si="223"/>
        <v>1171</v>
      </c>
      <c r="F986" s="30">
        <f t="shared" si="223"/>
        <v>467</v>
      </c>
      <c r="G986" s="124"/>
      <c r="H986" s="30">
        <f t="shared" si="223"/>
        <v>2226</v>
      </c>
      <c r="I986" s="124">
        <f>ROUND((D986-H986)/H986*100,2)</f>
        <v>-26.42</v>
      </c>
    </row>
    <row r="987" spans="1:9" s="231" customFormat="1" ht="18.75" customHeight="1">
      <c r="A987" s="422" t="s">
        <v>53</v>
      </c>
      <c r="B987" s="30"/>
      <c r="C987" s="30"/>
      <c r="D987" s="37">
        <f aca="true" t="shared" si="224" ref="D987:D991">SUM(E987:F987)</f>
        <v>28</v>
      </c>
      <c r="E987" s="37">
        <v>28</v>
      </c>
      <c r="F987" s="30"/>
      <c r="G987" s="124"/>
      <c r="H987" s="421"/>
      <c r="I987" s="124"/>
    </row>
    <row r="988" spans="1:9" s="231" customFormat="1" ht="18.75" customHeight="1">
      <c r="A988" s="422" t="s">
        <v>54</v>
      </c>
      <c r="B988" s="30"/>
      <c r="C988" s="30"/>
      <c r="D988" s="37"/>
      <c r="E988" s="30"/>
      <c r="F988" s="30"/>
      <c r="G988" s="124"/>
      <c r="H988" s="429">
        <v>2226</v>
      </c>
      <c r="I988" s="124"/>
    </row>
    <row r="989" spans="1:9" s="231" customFormat="1" ht="18.75" customHeight="1">
      <c r="A989" s="422" t="s">
        <v>55</v>
      </c>
      <c r="B989" s="30"/>
      <c r="C989" s="30"/>
      <c r="D989" s="37"/>
      <c r="E989" s="30"/>
      <c r="F989" s="30"/>
      <c r="G989" s="124"/>
      <c r="H989" s="421"/>
      <c r="I989" s="124"/>
    </row>
    <row r="990" spans="1:9" s="231" customFormat="1" ht="18.75" customHeight="1">
      <c r="A990" s="422" t="s">
        <v>825</v>
      </c>
      <c r="B990" s="30"/>
      <c r="C990" s="30"/>
      <c r="D990" s="37">
        <f t="shared" si="224"/>
        <v>55</v>
      </c>
      <c r="E990" s="37">
        <v>55</v>
      </c>
      <c r="F990" s="30"/>
      <c r="G990" s="124"/>
      <c r="H990" s="421"/>
      <c r="I990" s="124"/>
    </row>
    <row r="991" spans="1:9" s="231" customFormat="1" ht="18.75" customHeight="1">
      <c r="A991" s="422" t="s">
        <v>826</v>
      </c>
      <c r="B991" s="37">
        <v>1237</v>
      </c>
      <c r="C991" s="30"/>
      <c r="D991" s="37">
        <f t="shared" si="224"/>
        <v>1555</v>
      </c>
      <c r="E991" s="37">
        <v>1088</v>
      </c>
      <c r="F991" s="37">
        <v>467</v>
      </c>
      <c r="G991" s="124"/>
      <c r="H991" s="421"/>
      <c r="I991" s="124"/>
    </row>
    <row r="992" spans="1:9" s="231" customFormat="1" ht="18.75" customHeight="1">
      <c r="A992" s="420" t="s">
        <v>827</v>
      </c>
      <c r="B992" s="30"/>
      <c r="C992" s="30"/>
      <c r="D992" s="30"/>
      <c r="E992" s="30"/>
      <c r="F992" s="30"/>
      <c r="G992" s="124"/>
      <c r="H992" s="30">
        <f>SUM(H993:H995)</f>
        <v>0</v>
      </c>
      <c r="I992" s="124"/>
    </row>
    <row r="993" spans="1:9" s="231" customFormat="1" ht="18.75" customHeight="1">
      <c r="A993" s="422" t="s">
        <v>53</v>
      </c>
      <c r="B993" s="30"/>
      <c r="C993" s="30"/>
      <c r="D993" s="37"/>
      <c r="E993" s="30"/>
      <c r="F993" s="30"/>
      <c r="G993" s="124"/>
      <c r="H993" s="421"/>
      <c r="I993" s="124"/>
    </row>
    <row r="994" spans="1:9" s="231" customFormat="1" ht="18.75" customHeight="1">
      <c r="A994" s="422" t="s">
        <v>54</v>
      </c>
      <c r="B994" s="30"/>
      <c r="C994" s="30"/>
      <c r="D994" s="37"/>
      <c r="E994" s="30"/>
      <c r="F994" s="30"/>
      <c r="G994" s="124"/>
      <c r="H994" s="421"/>
      <c r="I994" s="124"/>
    </row>
    <row r="995" spans="1:9" s="231" customFormat="1" ht="18.75" customHeight="1">
      <c r="A995" s="422" t="s">
        <v>828</v>
      </c>
      <c r="B995" s="30"/>
      <c r="C995" s="30"/>
      <c r="D995" s="37"/>
      <c r="E995" s="30"/>
      <c r="F995" s="30"/>
      <c r="G995" s="124"/>
      <c r="H995" s="421"/>
      <c r="I995" s="124"/>
    </row>
    <row r="996" spans="1:9" s="231" customFormat="1" ht="18.75" customHeight="1">
      <c r="A996" s="420" t="s">
        <v>829</v>
      </c>
      <c r="B996" s="30"/>
      <c r="C996" s="30">
        <v>311</v>
      </c>
      <c r="D996" s="421"/>
      <c r="E996" s="421">
        <f aca="true" t="shared" si="225" ref="E996:H996">SUM(E997:E1002)</f>
        <v>0</v>
      </c>
      <c r="F996" s="421">
        <f t="shared" si="225"/>
        <v>0</v>
      </c>
      <c r="G996" s="124"/>
      <c r="H996" s="421">
        <f t="shared" si="225"/>
        <v>0</v>
      </c>
      <c r="I996" s="124"/>
    </row>
    <row r="997" spans="1:9" s="231" customFormat="1" ht="18.75" customHeight="1">
      <c r="A997" s="422" t="s">
        <v>53</v>
      </c>
      <c r="B997" s="30"/>
      <c r="C997" s="30"/>
      <c r="D997" s="37"/>
      <c r="E997" s="30"/>
      <c r="F997" s="30"/>
      <c r="G997" s="124"/>
      <c r="H997" s="421"/>
      <c r="I997" s="124"/>
    </row>
    <row r="998" spans="1:9" s="231" customFormat="1" ht="18.75" customHeight="1">
      <c r="A998" s="422" t="s">
        <v>54</v>
      </c>
      <c r="B998" s="30"/>
      <c r="C998" s="30"/>
      <c r="D998" s="37"/>
      <c r="E998" s="30"/>
      <c r="F998" s="30"/>
      <c r="G998" s="124"/>
      <c r="H998" s="421"/>
      <c r="I998" s="124"/>
    </row>
    <row r="999" spans="1:9" s="231" customFormat="1" ht="18.75" customHeight="1">
      <c r="A999" s="422" t="s">
        <v>830</v>
      </c>
      <c r="B999" s="30"/>
      <c r="C999" s="30"/>
      <c r="D999" s="37"/>
      <c r="E999" s="30"/>
      <c r="F999" s="30"/>
      <c r="G999" s="124"/>
      <c r="H999" s="421"/>
      <c r="I999" s="124"/>
    </row>
    <row r="1000" spans="1:9" s="231" customFormat="1" ht="18.75" customHeight="1">
      <c r="A1000" s="422" t="s">
        <v>831</v>
      </c>
      <c r="B1000" s="30"/>
      <c r="C1000" s="30"/>
      <c r="D1000" s="37"/>
      <c r="E1000" s="30"/>
      <c r="F1000" s="30"/>
      <c r="G1000" s="124"/>
      <c r="H1000" s="421"/>
      <c r="I1000" s="124"/>
    </row>
    <row r="1001" spans="1:9" s="231" customFormat="1" ht="18.75" customHeight="1">
      <c r="A1001" s="422" t="s">
        <v>62</v>
      </c>
      <c r="B1001" s="30"/>
      <c r="C1001" s="30"/>
      <c r="D1001" s="37"/>
      <c r="E1001" s="30"/>
      <c r="F1001" s="30"/>
      <c r="G1001" s="124"/>
      <c r="H1001" s="421"/>
      <c r="I1001" s="124"/>
    </row>
    <row r="1002" spans="1:9" s="231" customFormat="1" ht="18.75" customHeight="1">
      <c r="A1002" s="422" t="s">
        <v>832</v>
      </c>
      <c r="B1002" s="30"/>
      <c r="C1002" s="30"/>
      <c r="D1002" s="37"/>
      <c r="E1002" s="30"/>
      <c r="F1002" s="30"/>
      <c r="G1002" s="124"/>
      <c r="H1002" s="421"/>
      <c r="I1002" s="124"/>
    </row>
    <row r="1003" spans="1:9" s="231" customFormat="1" ht="18.75" customHeight="1">
      <c r="A1003" s="420" t="s">
        <v>833</v>
      </c>
      <c r="B1003" s="30"/>
      <c r="C1003" s="30"/>
      <c r="D1003" s="421"/>
      <c r="E1003" s="421">
        <f aca="true" t="shared" si="226" ref="E1003:H1003">SUM(E1004:E1013)</f>
        <v>0</v>
      </c>
      <c r="F1003" s="421">
        <f t="shared" si="226"/>
        <v>0</v>
      </c>
      <c r="G1003" s="124"/>
      <c r="H1003" s="421">
        <f t="shared" si="226"/>
        <v>0</v>
      </c>
      <c r="I1003" s="124"/>
    </row>
    <row r="1004" spans="1:9" s="231" customFormat="1" ht="18.75" customHeight="1">
      <c r="A1004" s="422" t="s">
        <v>53</v>
      </c>
      <c r="B1004" s="30"/>
      <c r="C1004" s="30"/>
      <c r="D1004" s="37"/>
      <c r="E1004" s="30"/>
      <c r="F1004" s="30"/>
      <c r="G1004" s="124"/>
      <c r="H1004" s="421"/>
      <c r="I1004" s="124"/>
    </row>
    <row r="1005" spans="1:9" s="231" customFormat="1" ht="18.75" customHeight="1">
      <c r="A1005" s="422" t="s">
        <v>54</v>
      </c>
      <c r="B1005" s="30"/>
      <c r="C1005" s="30"/>
      <c r="D1005" s="37"/>
      <c r="E1005" s="30"/>
      <c r="F1005" s="30"/>
      <c r="G1005" s="124"/>
      <c r="H1005" s="421"/>
      <c r="I1005" s="124"/>
    </row>
    <row r="1006" spans="1:9" s="231" customFormat="1" ht="18.75" customHeight="1">
      <c r="A1006" s="422" t="s">
        <v>834</v>
      </c>
      <c r="B1006" s="30"/>
      <c r="C1006" s="30"/>
      <c r="D1006" s="37"/>
      <c r="E1006" s="30"/>
      <c r="F1006" s="30"/>
      <c r="G1006" s="124"/>
      <c r="H1006" s="421"/>
      <c r="I1006" s="124"/>
    </row>
    <row r="1007" spans="1:9" s="231" customFormat="1" ht="18.75" customHeight="1">
      <c r="A1007" s="422" t="s">
        <v>835</v>
      </c>
      <c r="B1007" s="30"/>
      <c r="C1007" s="30"/>
      <c r="D1007" s="37"/>
      <c r="E1007" s="30"/>
      <c r="F1007" s="30"/>
      <c r="G1007" s="124"/>
      <c r="H1007" s="421"/>
      <c r="I1007" s="124"/>
    </row>
    <row r="1008" spans="1:9" s="231" customFormat="1" ht="18.75" customHeight="1">
      <c r="A1008" s="422" t="s">
        <v>836</v>
      </c>
      <c r="B1008" s="30"/>
      <c r="C1008" s="30"/>
      <c r="D1008" s="37"/>
      <c r="E1008" s="30"/>
      <c r="F1008" s="30"/>
      <c r="G1008" s="124"/>
      <c r="H1008" s="421"/>
      <c r="I1008" s="124"/>
    </row>
    <row r="1009" spans="1:9" s="231" customFormat="1" ht="18.75" customHeight="1">
      <c r="A1009" s="422" t="s">
        <v>837</v>
      </c>
      <c r="B1009" s="30"/>
      <c r="C1009" s="30"/>
      <c r="D1009" s="37"/>
      <c r="E1009" s="30"/>
      <c r="F1009" s="30"/>
      <c r="G1009" s="124"/>
      <c r="H1009" s="421"/>
      <c r="I1009" s="124"/>
    </row>
    <row r="1010" spans="1:9" s="231" customFormat="1" ht="18.75" customHeight="1">
      <c r="A1010" s="422" t="s">
        <v>838</v>
      </c>
      <c r="B1010" s="30"/>
      <c r="C1010" s="30"/>
      <c r="D1010" s="37"/>
      <c r="E1010" s="30"/>
      <c r="F1010" s="30"/>
      <c r="G1010" s="124"/>
      <c r="H1010" s="421"/>
      <c r="I1010" s="124"/>
    </row>
    <row r="1011" spans="1:9" s="231" customFormat="1" ht="18.75" customHeight="1">
      <c r="A1011" s="422" t="s">
        <v>839</v>
      </c>
      <c r="B1011" s="30"/>
      <c r="C1011" s="30"/>
      <c r="D1011" s="37"/>
      <c r="E1011" s="30"/>
      <c r="F1011" s="30"/>
      <c r="G1011" s="124"/>
      <c r="H1011" s="421"/>
      <c r="I1011" s="124"/>
    </row>
    <row r="1012" spans="1:9" s="231" customFormat="1" ht="18.75" customHeight="1">
      <c r="A1012" s="422" t="s">
        <v>840</v>
      </c>
      <c r="B1012" s="30"/>
      <c r="C1012" s="30"/>
      <c r="D1012" s="37"/>
      <c r="E1012" s="30"/>
      <c r="F1012" s="30"/>
      <c r="G1012" s="124"/>
      <c r="H1012" s="421"/>
      <c r="I1012" s="124"/>
    </row>
    <row r="1013" spans="1:9" s="231" customFormat="1" ht="18.75" customHeight="1">
      <c r="A1013" s="422" t="s">
        <v>841</v>
      </c>
      <c r="B1013" s="30"/>
      <c r="C1013" s="30"/>
      <c r="D1013" s="37"/>
      <c r="E1013" s="30"/>
      <c r="F1013" s="30"/>
      <c r="G1013" s="124"/>
      <c r="H1013" s="421"/>
      <c r="I1013" s="124"/>
    </row>
    <row r="1014" spans="1:9" s="231" customFormat="1" ht="18.75" customHeight="1">
      <c r="A1014" s="420" t="s">
        <v>842</v>
      </c>
      <c r="B1014" s="30"/>
      <c r="C1014" s="30">
        <v>2659</v>
      </c>
      <c r="D1014" s="30">
        <f aca="true" t="shared" si="227" ref="D1014:H1014">SUM(D1015:D1017)</f>
        <v>2659</v>
      </c>
      <c r="E1014" s="30">
        <f t="shared" si="227"/>
        <v>2659</v>
      </c>
      <c r="F1014" s="30"/>
      <c r="G1014" s="124"/>
      <c r="H1014" s="30">
        <f t="shared" si="227"/>
        <v>2652</v>
      </c>
      <c r="I1014" s="124">
        <f>ROUND((D1014-H1014)/H1014*100,2)</f>
        <v>0.26</v>
      </c>
    </row>
    <row r="1015" spans="1:9" s="129" customFormat="1" ht="18.75" customHeight="1">
      <c r="A1015" s="422" t="s">
        <v>843</v>
      </c>
      <c r="B1015" s="37"/>
      <c r="C1015" s="37"/>
      <c r="D1015" s="37">
        <f aca="true" t="shared" si="228" ref="D1015:D1020">SUM(E1015:F1015)</f>
        <v>2659</v>
      </c>
      <c r="E1015" s="37">
        <v>2659</v>
      </c>
      <c r="F1015" s="37"/>
      <c r="G1015" s="126"/>
      <c r="H1015" s="429">
        <v>2652</v>
      </c>
      <c r="I1015" s="124"/>
    </row>
    <row r="1016" spans="1:9" s="231" customFormat="1" ht="18.75" customHeight="1">
      <c r="A1016" s="422" t="s">
        <v>844</v>
      </c>
      <c r="B1016" s="30"/>
      <c r="C1016" s="30"/>
      <c r="D1016" s="37"/>
      <c r="E1016" s="30"/>
      <c r="F1016" s="30"/>
      <c r="G1016" s="124"/>
      <c r="H1016" s="421"/>
      <c r="I1016" s="124"/>
    </row>
    <row r="1017" spans="1:9" s="231" customFormat="1" ht="18.75" customHeight="1">
      <c r="A1017" s="422" t="s">
        <v>845</v>
      </c>
      <c r="B1017" s="30"/>
      <c r="C1017" s="30"/>
      <c r="D1017" s="37"/>
      <c r="E1017" s="30"/>
      <c r="F1017" s="30"/>
      <c r="G1017" s="124"/>
      <c r="H1017" s="421"/>
      <c r="I1017" s="124"/>
    </row>
    <row r="1018" spans="1:9" s="231" customFormat="1" ht="18.75" customHeight="1">
      <c r="A1018" s="420" t="s">
        <v>846</v>
      </c>
      <c r="B1018" s="421">
        <f aca="true" t="shared" si="229" ref="B1018:F1018">SUM(B1019:B1023)</f>
        <v>0</v>
      </c>
      <c r="C1018" s="30">
        <v>2212</v>
      </c>
      <c r="D1018" s="30">
        <f t="shared" si="229"/>
        <v>2212</v>
      </c>
      <c r="E1018" s="30">
        <f t="shared" si="229"/>
        <v>2202</v>
      </c>
      <c r="F1018" s="421">
        <f t="shared" si="229"/>
        <v>10</v>
      </c>
      <c r="G1018" s="124">
        <f>D1018/C1018*100</f>
        <v>100</v>
      </c>
      <c r="H1018" s="421">
        <f>SUM(H1019:H1023)</f>
        <v>54</v>
      </c>
      <c r="I1018" s="124"/>
    </row>
    <row r="1019" spans="1:9" s="231" customFormat="1" ht="18.75" customHeight="1">
      <c r="A1019" s="422" t="s">
        <v>847</v>
      </c>
      <c r="B1019" s="30"/>
      <c r="C1019" s="30"/>
      <c r="D1019" s="37">
        <f t="shared" si="228"/>
        <v>2183</v>
      </c>
      <c r="E1019" s="37">
        <v>2173</v>
      </c>
      <c r="F1019" s="37">
        <v>10</v>
      </c>
      <c r="G1019" s="124"/>
      <c r="H1019" s="421"/>
      <c r="I1019" s="124"/>
    </row>
    <row r="1020" spans="1:9" s="231" customFormat="1" ht="18.75" customHeight="1">
      <c r="A1020" s="422" t="s">
        <v>848</v>
      </c>
      <c r="B1020" s="30"/>
      <c r="C1020" s="30"/>
      <c r="D1020" s="37">
        <f t="shared" si="228"/>
        <v>29</v>
      </c>
      <c r="E1020" s="37">
        <v>29</v>
      </c>
      <c r="F1020" s="30"/>
      <c r="G1020" s="124"/>
      <c r="H1020" s="429">
        <v>54</v>
      </c>
      <c r="I1020" s="124"/>
    </row>
    <row r="1021" spans="1:9" s="231" customFormat="1" ht="18.75" customHeight="1">
      <c r="A1021" s="422" t="s">
        <v>849</v>
      </c>
      <c r="B1021" s="30"/>
      <c r="C1021" s="30"/>
      <c r="D1021" s="37"/>
      <c r="E1021" s="30"/>
      <c r="F1021" s="30"/>
      <c r="G1021" s="124"/>
      <c r="H1021" s="421"/>
      <c r="I1021" s="124"/>
    </row>
    <row r="1022" spans="1:9" s="231" customFormat="1" ht="18.75" customHeight="1">
      <c r="A1022" s="422" t="s">
        <v>850</v>
      </c>
      <c r="B1022" s="30"/>
      <c r="C1022" s="30"/>
      <c r="D1022" s="37"/>
      <c r="E1022" s="30"/>
      <c r="F1022" s="30"/>
      <c r="G1022" s="124"/>
      <c r="H1022" s="421"/>
      <c r="I1022" s="124"/>
    </row>
    <row r="1023" spans="1:9" s="231" customFormat="1" ht="18.75" customHeight="1">
      <c r="A1023" s="422" t="s">
        <v>851</v>
      </c>
      <c r="B1023" s="30"/>
      <c r="C1023" s="30"/>
      <c r="D1023" s="37"/>
      <c r="E1023" s="30"/>
      <c r="F1023" s="30"/>
      <c r="G1023" s="124"/>
      <c r="H1023" s="421"/>
      <c r="I1023" s="124"/>
    </row>
    <row r="1024" spans="1:9" s="231" customFormat="1" ht="18.75" customHeight="1">
      <c r="A1024" s="420" t="s">
        <v>852</v>
      </c>
      <c r="B1024" s="30"/>
      <c r="C1024" s="30">
        <v>1420</v>
      </c>
      <c r="D1024" s="37">
        <f>SUM(E1024:F1024)</f>
        <v>1420</v>
      </c>
      <c r="E1024" s="30">
        <v>1371</v>
      </c>
      <c r="F1024" s="30">
        <v>49</v>
      </c>
      <c r="G1024" s="124"/>
      <c r="H1024" s="421"/>
      <c r="I1024" s="124"/>
    </row>
    <row r="1025" spans="1:9" s="231" customFormat="1" ht="18.75" customHeight="1">
      <c r="A1025" s="420" t="s">
        <v>853</v>
      </c>
      <c r="B1025" s="30">
        <v>4300</v>
      </c>
      <c r="C1025" s="30"/>
      <c r="D1025" s="37"/>
      <c r="E1025" s="30"/>
      <c r="F1025" s="30"/>
      <c r="G1025" s="124"/>
      <c r="H1025" s="421"/>
      <c r="I1025" s="124"/>
    </row>
    <row r="1026" spans="1:9" s="231" customFormat="1" ht="18.75" customHeight="1">
      <c r="A1026" s="420" t="s">
        <v>854</v>
      </c>
      <c r="B1026" s="30">
        <f aca="true" t="shared" si="230" ref="B1026:B1029">B1027</f>
        <v>6663</v>
      </c>
      <c r="C1026" s="30">
        <v>2471</v>
      </c>
      <c r="D1026" s="30">
        <f aca="true" t="shared" si="231" ref="D1026:F1027">D1027</f>
        <v>1756</v>
      </c>
      <c r="E1026" s="421">
        <f t="shared" si="231"/>
        <v>776</v>
      </c>
      <c r="F1026" s="421">
        <f t="shared" si="231"/>
        <v>980</v>
      </c>
      <c r="G1026" s="124">
        <f aca="true" t="shared" si="232" ref="G1026:G1030">D1026/C1026*100</f>
        <v>71.06434641845408</v>
      </c>
      <c r="H1026" s="421">
        <f aca="true" t="shared" si="233" ref="H1026:H1029">H1027</f>
        <v>540</v>
      </c>
      <c r="I1026" s="124">
        <f aca="true" t="shared" si="234" ref="I1026:I1030">ROUND((D1026-H1026)/H1026*100,2)</f>
        <v>225.19</v>
      </c>
    </row>
    <row r="1027" spans="1:9" s="231" customFormat="1" ht="18.75" customHeight="1">
      <c r="A1027" s="420" t="s">
        <v>855</v>
      </c>
      <c r="B1027" s="30">
        <f t="shared" si="230"/>
        <v>6663</v>
      </c>
      <c r="C1027" s="30">
        <v>2471</v>
      </c>
      <c r="D1027" s="30">
        <f t="shared" si="231"/>
        <v>1756</v>
      </c>
      <c r="E1027" s="421">
        <f t="shared" si="231"/>
        <v>776</v>
      </c>
      <c r="F1027" s="421">
        <f t="shared" si="231"/>
        <v>980</v>
      </c>
      <c r="G1027" s="124">
        <f t="shared" si="232"/>
        <v>71.06434641845408</v>
      </c>
      <c r="H1027" s="421">
        <f t="shared" si="233"/>
        <v>540</v>
      </c>
      <c r="I1027" s="124">
        <f t="shared" si="234"/>
        <v>225.19</v>
      </c>
    </row>
    <row r="1028" spans="1:9" ht="18.75" customHeight="1">
      <c r="A1028" s="422" t="s">
        <v>856</v>
      </c>
      <c r="B1028" s="37">
        <v>6663</v>
      </c>
      <c r="C1028" s="37"/>
      <c r="D1028" s="37">
        <f aca="true" t="shared" si="235" ref="D1028:D1033">SUM(E1028:F1028)</f>
        <v>1756</v>
      </c>
      <c r="E1028" s="37">
        <v>776</v>
      </c>
      <c r="F1028" s="37">
        <v>980</v>
      </c>
      <c r="G1028" s="126"/>
      <c r="H1028" s="423">
        <v>540</v>
      </c>
      <c r="I1028" s="124"/>
    </row>
    <row r="1029" spans="1:9" s="231" customFormat="1" ht="21" customHeight="1">
      <c r="A1029" s="420" t="s">
        <v>857</v>
      </c>
      <c r="B1029" s="437">
        <f t="shared" si="230"/>
        <v>8430</v>
      </c>
      <c r="C1029" s="30">
        <f aca="true" t="shared" si="236" ref="C1029:F1029">C1030</f>
        <v>16350</v>
      </c>
      <c r="D1029" s="30">
        <f t="shared" si="236"/>
        <v>16350</v>
      </c>
      <c r="E1029" s="30">
        <f t="shared" si="236"/>
        <v>16224</v>
      </c>
      <c r="F1029" s="30">
        <f t="shared" si="236"/>
        <v>126</v>
      </c>
      <c r="G1029" s="124">
        <f t="shared" si="232"/>
        <v>100</v>
      </c>
      <c r="H1029" s="30">
        <f t="shared" si="233"/>
        <v>15212</v>
      </c>
      <c r="I1029" s="124">
        <f t="shared" si="234"/>
        <v>7.48</v>
      </c>
    </row>
    <row r="1030" spans="1:9" s="231" customFormat="1" ht="21" customHeight="1">
      <c r="A1030" s="420" t="s">
        <v>858</v>
      </c>
      <c r="B1030" s="30">
        <f aca="true" t="shared" si="237" ref="B1030:F1030">SUM(B1031:B1033)</f>
        <v>8430</v>
      </c>
      <c r="C1030" s="30">
        <v>16350</v>
      </c>
      <c r="D1030" s="30">
        <f t="shared" si="237"/>
        <v>16350</v>
      </c>
      <c r="E1030" s="30">
        <f t="shared" si="237"/>
        <v>16224</v>
      </c>
      <c r="F1030" s="30">
        <f t="shared" si="237"/>
        <v>126</v>
      </c>
      <c r="G1030" s="124">
        <f t="shared" si="232"/>
        <v>100</v>
      </c>
      <c r="H1030" s="30">
        <f>SUM(H1031:H1033)</f>
        <v>15212</v>
      </c>
      <c r="I1030" s="124">
        <f t="shared" si="234"/>
        <v>7.48</v>
      </c>
    </row>
    <row r="1031" spans="1:9" ht="18.75" customHeight="1">
      <c r="A1031" s="422" t="s">
        <v>859</v>
      </c>
      <c r="B1031" s="37">
        <v>8430</v>
      </c>
      <c r="C1031" s="37"/>
      <c r="D1031" s="37">
        <f t="shared" si="235"/>
        <v>16110</v>
      </c>
      <c r="E1031" s="37">
        <v>16110</v>
      </c>
      <c r="F1031" s="37"/>
      <c r="G1031" s="126"/>
      <c r="H1031" s="37">
        <v>15121</v>
      </c>
      <c r="I1031" s="124"/>
    </row>
    <row r="1032" spans="1:9" ht="21" customHeight="1">
      <c r="A1032" s="424" t="s">
        <v>860</v>
      </c>
      <c r="B1032" s="37"/>
      <c r="C1032" s="37"/>
      <c r="D1032" s="37"/>
      <c r="E1032" s="37"/>
      <c r="F1032" s="37"/>
      <c r="G1032" s="126"/>
      <c r="H1032" s="423">
        <v>91</v>
      </c>
      <c r="I1032" s="124"/>
    </row>
    <row r="1033" spans="1:9" ht="22.5" customHeight="1">
      <c r="A1033" s="438" t="s">
        <v>861</v>
      </c>
      <c r="B1033" s="439"/>
      <c r="C1033" s="439"/>
      <c r="D1033" s="37">
        <f t="shared" si="235"/>
        <v>240</v>
      </c>
      <c r="E1033" s="439">
        <v>114</v>
      </c>
      <c r="F1033" s="439">
        <v>126</v>
      </c>
      <c r="G1033" s="440"/>
      <c r="H1033" s="441"/>
      <c r="I1033" s="124"/>
    </row>
    <row r="1034" spans="1:9" s="231" customFormat="1" ht="20.25" customHeight="1">
      <c r="A1034" s="420" t="s">
        <v>862</v>
      </c>
      <c r="B1034" s="30"/>
      <c r="C1034" s="30">
        <f aca="true" t="shared" si="238" ref="C1034:F1034">C1035</f>
        <v>69</v>
      </c>
      <c r="D1034" s="421">
        <f t="shared" si="238"/>
        <v>69</v>
      </c>
      <c r="E1034" s="421">
        <f t="shared" si="238"/>
        <v>69</v>
      </c>
      <c r="F1034" s="421">
        <f t="shared" si="238"/>
        <v>0</v>
      </c>
      <c r="G1034" s="124">
        <f>D1034/C1034*100</f>
        <v>100</v>
      </c>
      <c r="H1034" s="421">
        <f>H1035</f>
        <v>63</v>
      </c>
      <c r="I1034" s="124">
        <f>ROUND((D1034-H1034)/H1034*100,2)</f>
        <v>9.52</v>
      </c>
    </row>
    <row r="1035" spans="1:9" s="231" customFormat="1" ht="23.25" customHeight="1">
      <c r="A1035" s="434" t="s">
        <v>863</v>
      </c>
      <c r="B1035" s="30"/>
      <c r="C1035" s="30">
        <v>69</v>
      </c>
      <c r="D1035" s="37">
        <f>SUM(E1035:F1035)</f>
        <v>69</v>
      </c>
      <c r="E1035" s="30">
        <v>69</v>
      </c>
      <c r="F1035" s="30"/>
      <c r="G1035" s="124"/>
      <c r="H1035" s="421">
        <v>63</v>
      </c>
      <c r="I1035" s="124">
        <f>ROUND((D1035-H1035)/H1035*100,2)</f>
        <v>9.52</v>
      </c>
    </row>
  </sheetData>
  <sheetProtection/>
  <mergeCells count="11">
    <mergeCell ref="A1:B1"/>
    <mergeCell ref="A2:I2"/>
    <mergeCell ref="G3:I3"/>
    <mergeCell ref="E4:F4"/>
    <mergeCell ref="A4:A5"/>
    <mergeCell ref="B4:B5"/>
    <mergeCell ref="C4:C5"/>
    <mergeCell ref="D4:D5"/>
    <mergeCell ref="G4:G5"/>
    <mergeCell ref="H4:H5"/>
    <mergeCell ref="I4:I5"/>
  </mergeCells>
  <printOptions horizontalCentered="1"/>
  <pageMargins left="0.55" right="0.55" top="0.63" bottom="0.71" header="0.63" footer="0.31"/>
  <pageSetup firstPageNumber="31" useFirstPageNumber="1" horizontalDpi="600" verticalDpi="600" orientation="portrait" paperSize="9"/>
  <headerFooter alignWithMargins="0">
    <oddFooter>&amp;R&amp;"Times New Roman,常规"&amp;12- &amp;P -</oddFooter>
  </headerFooter>
</worksheet>
</file>

<file path=xl/worksheets/sheet8.xml><?xml version="1.0" encoding="utf-8"?>
<worksheet xmlns="http://schemas.openxmlformats.org/spreadsheetml/2006/main" xmlns:r="http://schemas.openxmlformats.org/officeDocument/2006/relationships">
  <sheetPr>
    <tabColor theme="9" tint="-0.4999699890613556"/>
  </sheetPr>
  <dimension ref="A1:H87"/>
  <sheetViews>
    <sheetView workbookViewId="0" topLeftCell="A1">
      <selection activeCell="A2" sqref="A2:H2"/>
    </sheetView>
  </sheetViews>
  <sheetFormatPr defaultColWidth="9.00390625" defaultRowHeight="13.5"/>
  <cols>
    <col min="1" max="1" width="38.25390625" style="0" customWidth="1"/>
    <col min="2" max="3" width="10.125" style="0" customWidth="1"/>
    <col min="4" max="4" width="8.875" style="0" customWidth="1"/>
    <col min="5" max="5" width="40.50390625" style="0" customWidth="1"/>
    <col min="6" max="6" width="10.375" style="0" customWidth="1"/>
    <col min="7" max="7" width="10.00390625" style="0" customWidth="1"/>
    <col min="8" max="8" width="8.625" style="0" customWidth="1"/>
  </cols>
  <sheetData>
    <row r="1" spans="1:8" ht="15.75">
      <c r="A1" s="345" t="s">
        <v>1042</v>
      </c>
      <c r="B1" s="346"/>
      <c r="C1" s="346"/>
      <c r="D1" s="346"/>
      <c r="E1" s="346"/>
      <c r="F1" s="346"/>
      <c r="G1" s="346"/>
      <c r="H1" s="48"/>
    </row>
    <row r="2" spans="1:8" ht="30" customHeight="1">
      <c r="A2" s="237" t="s">
        <v>1043</v>
      </c>
      <c r="B2" s="237"/>
      <c r="C2" s="237"/>
      <c r="D2" s="237"/>
      <c r="E2" s="237"/>
      <c r="F2" s="237"/>
      <c r="G2" s="237"/>
      <c r="H2" s="237"/>
    </row>
    <row r="3" spans="1:8" ht="18.75" customHeight="1">
      <c r="A3" s="347"/>
      <c r="B3" s="347"/>
      <c r="C3" s="347"/>
      <c r="D3" s="347"/>
      <c r="E3" s="347"/>
      <c r="F3" s="348"/>
      <c r="G3" s="349" t="s">
        <v>8</v>
      </c>
      <c r="H3" s="348"/>
    </row>
    <row r="4" spans="1:8" ht="15.75">
      <c r="A4" s="350" t="s">
        <v>1044</v>
      </c>
      <c r="B4" s="350"/>
      <c r="C4" s="350"/>
      <c r="D4" s="350"/>
      <c r="E4" s="350" t="s">
        <v>1045</v>
      </c>
      <c r="F4" s="350"/>
      <c r="G4" s="350"/>
      <c r="H4" s="350"/>
    </row>
    <row r="5" spans="1:8" ht="18" customHeight="1">
      <c r="A5" s="351" t="s">
        <v>1046</v>
      </c>
      <c r="B5" s="351" t="s">
        <v>1047</v>
      </c>
      <c r="C5" s="351" t="s">
        <v>1012</v>
      </c>
      <c r="D5" s="351"/>
      <c r="E5" s="351" t="s">
        <v>1046</v>
      </c>
      <c r="F5" s="351" t="s">
        <v>1047</v>
      </c>
      <c r="G5" s="351" t="s">
        <v>1012</v>
      </c>
      <c r="H5" s="351"/>
    </row>
    <row r="6" spans="1:8" ht="18.75" customHeight="1">
      <c r="A6" s="351"/>
      <c r="B6" s="351"/>
      <c r="C6" s="352" t="s">
        <v>1016</v>
      </c>
      <c r="D6" s="352" t="s">
        <v>1017</v>
      </c>
      <c r="E6" s="351"/>
      <c r="F6" s="351"/>
      <c r="G6" s="352" t="s">
        <v>1016</v>
      </c>
      <c r="H6" s="352" t="s">
        <v>1017</v>
      </c>
    </row>
    <row r="7" spans="1:8" ht="21" customHeight="1">
      <c r="A7" s="353" t="s">
        <v>1048</v>
      </c>
      <c r="B7" s="354">
        <f>SUM(C7:D7)</f>
        <v>126046</v>
      </c>
      <c r="C7" s="354">
        <v>107032</v>
      </c>
      <c r="D7" s="354">
        <v>19014</v>
      </c>
      <c r="E7" s="355" t="s">
        <v>1049</v>
      </c>
      <c r="F7" s="356">
        <f>SUM(G7:H7)</f>
        <v>585764</v>
      </c>
      <c r="G7" s="356">
        <v>561283</v>
      </c>
      <c r="H7" s="354">
        <v>24481</v>
      </c>
    </row>
    <row r="8" spans="1:8" ht="21" customHeight="1">
      <c r="A8" s="357" t="s">
        <v>867</v>
      </c>
      <c r="B8" s="356">
        <f aca="true" t="shared" si="0" ref="B8:G8">B9+B16+B53</f>
        <v>1047776</v>
      </c>
      <c r="C8" s="356">
        <f t="shared" si="0"/>
        <v>1047776</v>
      </c>
      <c r="D8" s="354">
        <f t="shared" si="0"/>
        <v>6407</v>
      </c>
      <c r="E8" s="358" t="s">
        <v>868</v>
      </c>
      <c r="F8" s="354">
        <f t="shared" si="0"/>
        <v>607403</v>
      </c>
      <c r="G8" s="354">
        <f t="shared" si="0"/>
        <v>613810</v>
      </c>
      <c r="H8" s="354"/>
    </row>
    <row r="9" spans="1:8" ht="21" customHeight="1">
      <c r="A9" s="357" t="s">
        <v>1050</v>
      </c>
      <c r="B9" s="354">
        <f aca="true" t="shared" si="1" ref="B9:G9">SUM(B10:B15)</f>
        <v>32598</v>
      </c>
      <c r="C9" s="354">
        <f t="shared" si="1"/>
        <v>32598</v>
      </c>
      <c r="D9" s="359"/>
      <c r="E9" s="358" t="s">
        <v>1051</v>
      </c>
      <c r="F9" s="354">
        <f t="shared" si="1"/>
        <v>13560</v>
      </c>
      <c r="G9" s="354">
        <f t="shared" si="1"/>
        <v>13560</v>
      </c>
      <c r="H9" s="359"/>
    </row>
    <row r="10" spans="1:8" ht="21" customHeight="1">
      <c r="A10" s="360" t="s">
        <v>1052</v>
      </c>
      <c r="B10" s="359">
        <v>10134</v>
      </c>
      <c r="C10" s="359">
        <v>10134</v>
      </c>
      <c r="D10" s="359"/>
      <c r="E10" s="361" t="s">
        <v>1053</v>
      </c>
      <c r="F10" s="359">
        <v>4776</v>
      </c>
      <c r="G10" s="359">
        <v>4776</v>
      </c>
      <c r="H10" s="362"/>
    </row>
    <row r="11" spans="1:8" ht="21" customHeight="1">
      <c r="A11" s="360" t="s">
        <v>1054</v>
      </c>
      <c r="B11" s="359">
        <v>4238</v>
      </c>
      <c r="C11" s="359">
        <v>4238</v>
      </c>
      <c r="D11" s="359"/>
      <c r="E11" s="361" t="s">
        <v>1055</v>
      </c>
      <c r="F11" s="359">
        <v>59</v>
      </c>
      <c r="G11" s="359">
        <v>59</v>
      </c>
      <c r="H11" s="362"/>
    </row>
    <row r="12" spans="1:8" ht="21" customHeight="1">
      <c r="A12" s="360" t="s">
        <v>1056</v>
      </c>
      <c r="B12" s="359">
        <v>863</v>
      </c>
      <c r="C12" s="359">
        <v>863</v>
      </c>
      <c r="D12" s="359"/>
      <c r="E12" s="361" t="s">
        <v>1057</v>
      </c>
      <c r="F12" s="359">
        <v>492</v>
      </c>
      <c r="G12" s="359">
        <v>492</v>
      </c>
      <c r="H12" s="362"/>
    </row>
    <row r="13" spans="1:8" ht="21" customHeight="1">
      <c r="A13" s="360" t="s">
        <v>1058</v>
      </c>
      <c r="B13" s="359">
        <v>4655</v>
      </c>
      <c r="C13" s="359">
        <v>4655</v>
      </c>
      <c r="D13" s="359"/>
      <c r="E13" s="361" t="s">
        <v>1059</v>
      </c>
      <c r="F13" s="359">
        <v>2172</v>
      </c>
      <c r="G13" s="359">
        <v>2172</v>
      </c>
      <c r="H13" s="362"/>
    </row>
    <row r="14" spans="1:8" ht="21" customHeight="1">
      <c r="A14" s="360" t="s">
        <v>1060</v>
      </c>
      <c r="B14" s="359">
        <v>20306</v>
      </c>
      <c r="C14" s="359">
        <v>20306</v>
      </c>
      <c r="D14" s="359"/>
      <c r="E14" s="361" t="s">
        <v>1061</v>
      </c>
      <c r="F14" s="359">
        <v>8803</v>
      </c>
      <c r="G14" s="359">
        <v>8803</v>
      </c>
      <c r="H14" s="362"/>
    </row>
    <row r="15" spans="1:8" ht="21" customHeight="1">
      <c r="A15" s="360" t="s">
        <v>1062</v>
      </c>
      <c r="B15" s="359">
        <v>-7598</v>
      </c>
      <c r="C15" s="359">
        <v>-7598</v>
      </c>
      <c r="D15" s="359"/>
      <c r="E15" s="361" t="s">
        <v>1063</v>
      </c>
      <c r="F15" s="359">
        <v>-2742</v>
      </c>
      <c r="G15" s="359">
        <v>-2742</v>
      </c>
      <c r="H15" s="362"/>
    </row>
    <row r="16" spans="1:8" ht="21" customHeight="1">
      <c r="A16" s="363" t="s">
        <v>1064</v>
      </c>
      <c r="B16" s="354">
        <f aca="true" t="shared" si="2" ref="B16:G16">SUM(B17:B52)</f>
        <v>869750</v>
      </c>
      <c r="C16" s="354">
        <f t="shared" si="2"/>
        <v>869750</v>
      </c>
      <c r="D16" s="354">
        <f t="shared" si="2"/>
        <v>3218</v>
      </c>
      <c r="E16" s="358" t="s">
        <v>1065</v>
      </c>
      <c r="F16" s="354">
        <f t="shared" si="2"/>
        <v>508715</v>
      </c>
      <c r="G16" s="354">
        <f t="shared" si="2"/>
        <v>511933</v>
      </c>
      <c r="H16" s="359"/>
    </row>
    <row r="17" spans="1:8" ht="21" customHeight="1">
      <c r="A17" s="360" t="s">
        <v>1066</v>
      </c>
      <c r="B17" s="359"/>
      <c r="C17" s="359"/>
      <c r="D17" s="359"/>
      <c r="E17" s="361" t="s">
        <v>1067</v>
      </c>
      <c r="F17" s="359"/>
      <c r="G17" s="359"/>
      <c r="H17" s="362"/>
    </row>
    <row r="18" spans="1:8" ht="21" customHeight="1">
      <c r="A18" s="364" t="s">
        <v>1068</v>
      </c>
      <c r="B18" s="359">
        <v>211184</v>
      </c>
      <c r="C18" s="359">
        <v>211184</v>
      </c>
      <c r="D18" s="359">
        <v>644</v>
      </c>
      <c r="E18" s="361" t="s">
        <v>1069</v>
      </c>
      <c r="F18" s="359">
        <v>121865</v>
      </c>
      <c r="G18" s="359">
        <v>122509</v>
      </c>
      <c r="H18" s="362"/>
    </row>
    <row r="19" spans="1:8" ht="21" customHeight="1">
      <c r="A19" s="365" t="s">
        <v>1070</v>
      </c>
      <c r="B19" s="359">
        <v>49709</v>
      </c>
      <c r="C19" s="359">
        <v>49709</v>
      </c>
      <c r="D19" s="359"/>
      <c r="E19" s="361" t="s">
        <v>1071</v>
      </c>
      <c r="F19" s="359">
        <v>49709</v>
      </c>
      <c r="G19" s="359">
        <v>49709</v>
      </c>
      <c r="H19" s="362"/>
    </row>
    <row r="20" spans="1:8" ht="21" customHeight="1">
      <c r="A20" s="365" t="s">
        <v>1072</v>
      </c>
      <c r="B20" s="359">
        <v>-1148</v>
      </c>
      <c r="C20" s="366">
        <v>-1148</v>
      </c>
      <c r="D20" s="359">
        <v>-2</v>
      </c>
      <c r="E20" s="361" t="s">
        <v>1073</v>
      </c>
      <c r="F20" s="359">
        <v>5326</v>
      </c>
      <c r="G20" s="359">
        <v>5324</v>
      </c>
      <c r="H20" s="362"/>
    </row>
    <row r="21" spans="1:8" ht="21" customHeight="1">
      <c r="A21" s="365" t="s">
        <v>1074</v>
      </c>
      <c r="B21" s="359"/>
      <c r="C21" s="359"/>
      <c r="D21" s="359"/>
      <c r="E21" s="361" t="s">
        <v>1075</v>
      </c>
      <c r="F21" s="359"/>
      <c r="G21" s="359"/>
      <c r="H21" s="362"/>
    </row>
    <row r="22" spans="1:8" ht="21" customHeight="1">
      <c r="A22" s="365" t="s">
        <v>1076</v>
      </c>
      <c r="B22" s="359">
        <v>5</v>
      </c>
      <c r="C22" s="359">
        <v>5</v>
      </c>
      <c r="D22" s="359"/>
      <c r="E22" s="361" t="s">
        <v>1077</v>
      </c>
      <c r="F22" s="359"/>
      <c r="G22" s="359"/>
      <c r="H22" s="362"/>
    </row>
    <row r="23" spans="1:8" ht="21" customHeight="1">
      <c r="A23" s="365" t="s">
        <v>1078</v>
      </c>
      <c r="B23" s="359">
        <v>3950</v>
      </c>
      <c r="C23" s="359">
        <v>3950</v>
      </c>
      <c r="D23" s="359"/>
      <c r="E23" s="367" t="s">
        <v>1079</v>
      </c>
      <c r="F23" s="359">
        <v>3950</v>
      </c>
      <c r="G23" s="359">
        <v>3950</v>
      </c>
      <c r="H23" s="362"/>
    </row>
    <row r="24" spans="1:8" ht="21" customHeight="1">
      <c r="A24" s="365" t="s">
        <v>1080</v>
      </c>
      <c r="B24" s="359">
        <v>3861</v>
      </c>
      <c r="C24" s="359">
        <v>3861</v>
      </c>
      <c r="D24" s="359"/>
      <c r="E24" s="367" t="s">
        <v>1081</v>
      </c>
      <c r="F24" s="359">
        <v>1099</v>
      </c>
      <c r="G24" s="359">
        <v>1099</v>
      </c>
      <c r="H24" s="362"/>
    </row>
    <row r="25" spans="1:8" ht="21" customHeight="1">
      <c r="A25" s="365" t="s">
        <v>1082</v>
      </c>
      <c r="B25" s="359">
        <v>35332</v>
      </c>
      <c r="C25" s="359">
        <v>35332</v>
      </c>
      <c r="D25" s="359"/>
      <c r="E25" s="367" t="s">
        <v>1083</v>
      </c>
      <c r="F25" s="359">
        <v>30319</v>
      </c>
      <c r="G25" s="359">
        <v>30319</v>
      </c>
      <c r="H25" s="362"/>
    </row>
    <row r="26" spans="1:8" ht="21" customHeight="1">
      <c r="A26" s="365" t="s">
        <v>1084</v>
      </c>
      <c r="B26" s="359">
        <v>3234</v>
      </c>
      <c r="C26" s="359">
        <v>3234</v>
      </c>
      <c r="D26" s="359"/>
      <c r="E26" s="365" t="s">
        <v>1085</v>
      </c>
      <c r="F26" s="359">
        <v>3234</v>
      </c>
      <c r="G26" s="359">
        <v>3234</v>
      </c>
      <c r="H26" s="362"/>
    </row>
    <row r="27" spans="1:8" ht="21" customHeight="1">
      <c r="A27" s="365" t="s">
        <v>1086</v>
      </c>
      <c r="B27" s="359">
        <v>26051</v>
      </c>
      <c r="C27" s="359">
        <v>26051</v>
      </c>
      <c r="D27" s="359">
        <v>431</v>
      </c>
      <c r="E27" s="365" t="s">
        <v>1087</v>
      </c>
      <c r="F27" s="359">
        <v>25620</v>
      </c>
      <c r="G27" s="359">
        <v>26051</v>
      </c>
      <c r="H27" s="362"/>
    </row>
    <row r="28" spans="1:8" ht="21" customHeight="1">
      <c r="A28" s="368" t="s">
        <v>1088</v>
      </c>
      <c r="B28" s="359"/>
      <c r="C28" s="359"/>
      <c r="D28" s="359"/>
      <c r="E28" s="369" t="s">
        <v>1089</v>
      </c>
      <c r="F28" s="359"/>
      <c r="G28" s="359"/>
      <c r="H28" s="362"/>
    </row>
    <row r="29" spans="1:8" ht="21" customHeight="1">
      <c r="A29" s="369" t="s">
        <v>1090</v>
      </c>
      <c r="B29" s="359"/>
      <c r="C29" s="359"/>
      <c r="D29" s="359"/>
      <c r="E29" s="369" t="s">
        <v>1091</v>
      </c>
      <c r="F29" s="359"/>
      <c r="G29" s="359"/>
      <c r="H29" s="362"/>
    </row>
    <row r="30" spans="1:8" ht="21" customHeight="1">
      <c r="A30" s="369" t="s">
        <v>1092</v>
      </c>
      <c r="B30" s="359">
        <v>6911</v>
      </c>
      <c r="C30" s="359">
        <v>6911</v>
      </c>
      <c r="D30" s="359"/>
      <c r="E30" s="369" t="s">
        <v>1093</v>
      </c>
      <c r="F30" s="359">
        <v>1205</v>
      </c>
      <c r="G30" s="359">
        <v>1205</v>
      </c>
      <c r="H30" s="362"/>
    </row>
    <row r="31" spans="1:8" ht="21" customHeight="1">
      <c r="A31" s="369" t="s">
        <v>1094</v>
      </c>
      <c r="B31" s="359">
        <v>42110</v>
      </c>
      <c r="C31" s="359">
        <v>42110</v>
      </c>
      <c r="D31" s="359">
        <v>343</v>
      </c>
      <c r="E31" s="369" t="s">
        <v>1095</v>
      </c>
      <c r="F31" s="359">
        <v>36061</v>
      </c>
      <c r="G31" s="359">
        <v>36404</v>
      </c>
      <c r="H31" s="362"/>
    </row>
    <row r="32" spans="1:8" ht="21" customHeight="1">
      <c r="A32" s="369" t="s">
        <v>1096</v>
      </c>
      <c r="B32" s="359">
        <v>60</v>
      </c>
      <c r="C32" s="359">
        <v>60</v>
      </c>
      <c r="D32" s="359"/>
      <c r="E32" s="369" t="s">
        <v>1097</v>
      </c>
      <c r="F32" s="359">
        <v>60</v>
      </c>
      <c r="G32" s="359">
        <v>60</v>
      </c>
      <c r="H32" s="362"/>
    </row>
    <row r="33" spans="1:8" ht="21" customHeight="1">
      <c r="A33" s="370" t="s">
        <v>1098</v>
      </c>
      <c r="B33" s="359">
        <v>1066</v>
      </c>
      <c r="C33" s="359">
        <v>1066</v>
      </c>
      <c r="D33" s="359">
        <v>39</v>
      </c>
      <c r="E33" s="371" t="s">
        <v>1099</v>
      </c>
      <c r="F33" s="359">
        <v>777</v>
      </c>
      <c r="G33" s="359">
        <v>816</v>
      </c>
      <c r="H33" s="362"/>
    </row>
    <row r="34" spans="1:8" ht="21" customHeight="1">
      <c r="A34" s="372" t="s">
        <v>1100</v>
      </c>
      <c r="B34" s="359">
        <v>78091</v>
      </c>
      <c r="C34" s="359">
        <v>78091</v>
      </c>
      <c r="D34" s="359">
        <v>871</v>
      </c>
      <c r="E34" s="371" t="s">
        <v>1101</v>
      </c>
      <c r="F34" s="359">
        <v>75625</v>
      </c>
      <c r="G34" s="359">
        <v>76496</v>
      </c>
      <c r="H34" s="362"/>
    </row>
    <row r="35" spans="1:8" ht="21" customHeight="1">
      <c r="A35" s="369" t="s">
        <v>1102</v>
      </c>
      <c r="B35" s="359">
        <v>174190</v>
      </c>
      <c r="C35" s="359">
        <v>174190</v>
      </c>
      <c r="D35" s="359">
        <v>678</v>
      </c>
      <c r="E35" s="369" t="s">
        <v>1103</v>
      </c>
      <c r="F35" s="359">
        <v>18133</v>
      </c>
      <c r="G35" s="359">
        <v>18811</v>
      </c>
      <c r="H35" s="362"/>
    </row>
    <row r="36" spans="1:8" ht="21" customHeight="1">
      <c r="A36" s="369" t="s">
        <v>1104</v>
      </c>
      <c r="B36" s="359">
        <v>1275</v>
      </c>
      <c r="C36" s="359">
        <v>1275</v>
      </c>
      <c r="D36" s="359"/>
      <c r="E36" s="369" t="s">
        <v>1105</v>
      </c>
      <c r="F36" s="359">
        <v>1275</v>
      </c>
      <c r="G36" s="359">
        <v>1275</v>
      </c>
      <c r="H36" s="362"/>
    </row>
    <row r="37" spans="1:8" ht="21" customHeight="1">
      <c r="A37" s="369" t="s">
        <v>1106</v>
      </c>
      <c r="B37" s="359"/>
      <c r="C37" s="359"/>
      <c r="D37" s="359"/>
      <c r="E37" s="369" t="s">
        <v>1107</v>
      </c>
      <c r="F37" s="359"/>
      <c r="G37" s="359"/>
      <c r="H37" s="362"/>
    </row>
    <row r="38" spans="1:8" ht="21" customHeight="1">
      <c r="A38" s="369" t="s">
        <v>1108</v>
      </c>
      <c r="B38" s="359">
        <v>52513</v>
      </c>
      <c r="C38" s="359">
        <v>52513</v>
      </c>
      <c r="D38" s="359">
        <v>31</v>
      </c>
      <c r="E38" s="369" t="s">
        <v>1109</v>
      </c>
      <c r="F38" s="359">
        <v>50105</v>
      </c>
      <c r="G38" s="359">
        <v>50136</v>
      </c>
      <c r="H38" s="362"/>
    </row>
    <row r="39" spans="1:8" ht="21" customHeight="1">
      <c r="A39" s="369" t="s">
        <v>1110</v>
      </c>
      <c r="B39" s="359">
        <v>144951</v>
      </c>
      <c r="C39" s="359">
        <v>144951</v>
      </c>
      <c r="D39" s="359"/>
      <c r="E39" s="369" t="s">
        <v>1111</v>
      </c>
      <c r="F39" s="359">
        <v>52957</v>
      </c>
      <c r="G39" s="359">
        <v>52957</v>
      </c>
      <c r="H39" s="362"/>
    </row>
    <row r="40" spans="1:8" ht="21" customHeight="1">
      <c r="A40" s="372" t="s">
        <v>1112</v>
      </c>
      <c r="B40" s="359"/>
      <c r="C40" s="359"/>
      <c r="D40" s="359"/>
      <c r="E40" s="371" t="s">
        <v>1113</v>
      </c>
      <c r="F40" s="359"/>
      <c r="G40" s="359"/>
      <c r="H40" s="362"/>
    </row>
    <row r="41" spans="1:8" ht="28.5" customHeight="1">
      <c r="A41" s="372" t="s">
        <v>1114</v>
      </c>
      <c r="B41" s="359"/>
      <c r="C41" s="359"/>
      <c r="D41" s="359"/>
      <c r="E41" s="371" t="s">
        <v>1115</v>
      </c>
      <c r="F41" s="359"/>
      <c r="G41" s="359"/>
      <c r="H41" s="362"/>
    </row>
    <row r="42" spans="1:8" ht="21" customHeight="1">
      <c r="A42" s="369" t="s">
        <v>1116</v>
      </c>
      <c r="B42" s="359"/>
      <c r="C42" s="359"/>
      <c r="D42" s="359"/>
      <c r="E42" s="369" t="s">
        <v>1117</v>
      </c>
      <c r="F42" s="359"/>
      <c r="G42" s="359"/>
      <c r="H42" s="362"/>
    </row>
    <row r="43" spans="1:8" ht="24" customHeight="1">
      <c r="A43" s="372" t="s">
        <v>1118</v>
      </c>
      <c r="B43" s="359"/>
      <c r="C43" s="359"/>
      <c r="D43" s="359"/>
      <c r="E43" s="372" t="s">
        <v>1119</v>
      </c>
      <c r="F43" s="359"/>
      <c r="G43" s="359"/>
      <c r="H43" s="362"/>
    </row>
    <row r="44" spans="1:8" ht="21" customHeight="1">
      <c r="A44" s="369" t="s">
        <v>1120</v>
      </c>
      <c r="B44" s="359">
        <v>23822</v>
      </c>
      <c r="C44" s="359">
        <v>23822</v>
      </c>
      <c r="D44" s="359"/>
      <c r="E44" s="369" t="s">
        <v>1121</v>
      </c>
      <c r="F44" s="373">
        <v>23822</v>
      </c>
      <c r="G44" s="373">
        <v>23822</v>
      </c>
      <c r="H44" s="362"/>
    </row>
    <row r="45" spans="1:8" ht="21" customHeight="1">
      <c r="A45" s="372" t="s">
        <v>1122</v>
      </c>
      <c r="B45" s="359"/>
      <c r="C45" s="359"/>
      <c r="D45" s="359"/>
      <c r="E45" s="371" t="s">
        <v>1123</v>
      </c>
      <c r="F45" s="373"/>
      <c r="G45" s="373"/>
      <c r="H45" s="362"/>
    </row>
    <row r="46" spans="1:8" ht="21" customHeight="1">
      <c r="A46" s="369" t="s">
        <v>1124</v>
      </c>
      <c r="B46" s="359">
        <v>5739</v>
      </c>
      <c r="C46" s="359">
        <v>5739</v>
      </c>
      <c r="D46" s="359">
        <v>60</v>
      </c>
      <c r="E46" s="369" t="s">
        <v>1124</v>
      </c>
      <c r="F46" s="373">
        <v>1218</v>
      </c>
      <c r="G46" s="373">
        <v>1278</v>
      </c>
      <c r="H46" s="362"/>
    </row>
    <row r="47" spans="1:8" ht="21" customHeight="1">
      <c r="A47" s="374" t="s">
        <v>1125</v>
      </c>
      <c r="B47" s="359"/>
      <c r="C47" s="359"/>
      <c r="D47" s="359"/>
      <c r="E47" s="375" t="s">
        <v>1126</v>
      </c>
      <c r="F47" s="359"/>
      <c r="G47" s="359"/>
      <c r="H47" s="362"/>
    </row>
    <row r="48" spans="1:8" ht="21" customHeight="1">
      <c r="A48" s="365" t="s">
        <v>1127</v>
      </c>
      <c r="B48" s="359"/>
      <c r="C48" s="359"/>
      <c r="D48" s="359"/>
      <c r="E48" s="367" t="s">
        <v>1128</v>
      </c>
      <c r="F48" s="359">
        <v>27</v>
      </c>
      <c r="G48" s="359">
        <v>27</v>
      </c>
      <c r="H48" s="362"/>
    </row>
    <row r="49" spans="1:8" ht="21" customHeight="1">
      <c r="A49" s="365" t="s">
        <v>1129</v>
      </c>
      <c r="B49" s="359"/>
      <c r="C49" s="359"/>
      <c r="D49" s="359"/>
      <c r="E49" s="367" t="s">
        <v>1130</v>
      </c>
      <c r="F49" s="359"/>
      <c r="G49" s="359"/>
      <c r="H49" s="362"/>
    </row>
    <row r="50" spans="1:8" ht="21" customHeight="1">
      <c r="A50" s="364" t="s">
        <v>1131</v>
      </c>
      <c r="B50" s="359"/>
      <c r="C50" s="359"/>
      <c r="D50" s="359"/>
      <c r="E50" s="376" t="s">
        <v>1132</v>
      </c>
      <c r="F50" s="359"/>
      <c r="G50" s="359"/>
      <c r="H50" s="362"/>
    </row>
    <row r="51" spans="1:8" ht="21" customHeight="1">
      <c r="A51" s="365" t="s">
        <v>1133</v>
      </c>
      <c r="B51" s="359">
        <v>2692</v>
      </c>
      <c r="C51" s="359">
        <v>2692</v>
      </c>
      <c r="D51" s="359">
        <v>104</v>
      </c>
      <c r="E51" s="367" t="s">
        <v>1134</v>
      </c>
      <c r="F51" s="359">
        <v>2588</v>
      </c>
      <c r="G51" s="359">
        <v>2692</v>
      </c>
      <c r="H51" s="362"/>
    </row>
    <row r="52" spans="1:8" ht="21" customHeight="1">
      <c r="A52" s="365" t="s">
        <v>1135</v>
      </c>
      <c r="B52" s="359">
        <v>4152</v>
      </c>
      <c r="C52" s="359">
        <v>4152</v>
      </c>
      <c r="D52" s="373">
        <v>19</v>
      </c>
      <c r="E52" s="361" t="s">
        <v>1136</v>
      </c>
      <c r="F52" s="359">
        <v>3740</v>
      </c>
      <c r="G52" s="359">
        <v>3759</v>
      </c>
      <c r="H52" s="362"/>
    </row>
    <row r="53" spans="1:8" ht="21" customHeight="1">
      <c r="A53" s="377" t="s">
        <v>1137</v>
      </c>
      <c r="B53" s="378">
        <f aca="true" t="shared" si="3" ref="B53:G53">SUM(B54:B74)</f>
        <v>145428</v>
      </c>
      <c r="C53" s="378">
        <f t="shared" si="3"/>
        <v>145428</v>
      </c>
      <c r="D53" s="378">
        <f t="shared" si="3"/>
        <v>3189</v>
      </c>
      <c r="E53" s="358" t="s">
        <v>1138</v>
      </c>
      <c r="F53" s="378">
        <f t="shared" si="3"/>
        <v>85128</v>
      </c>
      <c r="G53" s="378">
        <f t="shared" si="3"/>
        <v>88317</v>
      </c>
      <c r="H53" s="359"/>
    </row>
    <row r="54" spans="1:8" ht="21" customHeight="1">
      <c r="A54" s="365" t="s">
        <v>1139</v>
      </c>
      <c r="B54" s="366">
        <v>1400</v>
      </c>
      <c r="C54" s="366">
        <v>1400</v>
      </c>
      <c r="D54" s="366"/>
      <c r="E54" s="361" t="s">
        <v>935</v>
      </c>
      <c r="F54" s="359">
        <v>800</v>
      </c>
      <c r="G54" s="359">
        <v>869</v>
      </c>
      <c r="H54" s="362"/>
    </row>
    <row r="55" spans="1:8" ht="21" customHeight="1">
      <c r="A55" s="365" t="s">
        <v>1140</v>
      </c>
      <c r="B55" s="366"/>
      <c r="C55" s="366"/>
      <c r="D55" s="366"/>
      <c r="E55" s="361" t="s">
        <v>1141</v>
      </c>
      <c r="F55" s="359"/>
      <c r="G55" s="359"/>
      <c r="H55" s="362"/>
    </row>
    <row r="56" spans="1:8" ht="21" customHeight="1">
      <c r="A56" s="365" t="s">
        <v>1142</v>
      </c>
      <c r="B56" s="366">
        <v>325</v>
      </c>
      <c r="C56" s="366">
        <v>325</v>
      </c>
      <c r="D56" s="366"/>
      <c r="E56" s="361" t="s">
        <v>936</v>
      </c>
      <c r="F56" s="359">
        <v>5</v>
      </c>
      <c r="G56" s="359">
        <v>5</v>
      </c>
      <c r="H56" s="362"/>
    </row>
    <row r="57" spans="1:8" ht="21" customHeight="1">
      <c r="A57" s="365" t="s">
        <v>1143</v>
      </c>
      <c r="B57" s="366">
        <v>1445</v>
      </c>
      <c r="C57" s="366">
        <v>1445</v>
      </c>
      <c r="D57" s="366">
        <v>4</v>
      </c>
      <c r="E57" s="361" t="s">
        <v>937</v>
      </c>
      <c r="F57" s="359">
        <v>1402</v>
      </c>
      <c r="G57" s="359">
        <v>1406</v>
      </c>
      <c r="H57" s="362"/>
    </row>
    <row r="58" spans="1:8" ht="21" customHeight="1">
      <c r="A58" s="365" t="s">
        <v>1144</v>
      </c>
      <c r="B58" s="366">
        <v>1532</v>
      </c>
      <c r="C58" s="366">
        <v>1532</v>
      </c>
      <c r="D58" s="366"/>
      <c r="E58" s="361" t="s">
        <v>938</v>
      </c>
      <c r="F58" s="359">
        <v>2239</v>
      </c>
      <c r="G58" s="359">
        <v>2275</v>
      </c>
      <c r="H58" s="362"/>
    </row>
    <row r="59" spans="1:8" ht="21" customHeight="1">
      <c r="A59" s="365" t="s">
        <v>1145</v>
      </c>
      <c r="B59" s="366">
        <v>1573</v>
      </c>
      <c r="C59" s="366">
        <v>1573</v>
      </c>
      <c r="D59" s="366">
        <v>325</v>
      </c>
      <c r="E59" s="361" t="s">
        <v>939</v>
      </c>
      <c r="F59" s="359">
        <v>850</v>
      </c>
      <c r="G59" s="359">
        <v>1175</v>
      </c>
      <c r="H59" s="362"/>
    </row>
    <row r="60" spans="1:8" ht="21" customHeight="1">
      <c r="A60" s="365" t="s">
        <v>1146</v>
      </c>
      <c r="B60" s="366">
        <v>3414</v>
      </c>
      <c r="C60" s="366">
        <v>3414</v>
      </c>
      <c r="D60" s="366"/>
      <c r="E60" s="365" t="s">
        <v>940</v>
      </c>
      <c r="F60" s="359">
        <v>3167</v>
      </c>
      <c r="G60" s="359">
        <v>3167</v>
      </c>
      <c r="H60" s="362"/>
    </row>
    <row r="61" spans="1:8" ht="21" customHeight="1">
      <c r="A61" s="365" t="s">
        <v>1147</v>
      </c>
      <c r="B61" s="366">
        <v>4573</v>
      </c>
      <c r="C61" s="366">
        <v>4573</v>
      </c>
      <c r="D61" s="366">
        <v>280</v>
      </c>
      <c r="E61" s="361" t="s">
        <v>942</v>
      </c>
      <c r="F61" s="359">
        <v>4707</v>
      </c>
      <c r="G61" s="359">
        <v>5010</v>
      </c>
      <c r="H61" s="362"/>
    </row>
    <row r="62" spans="1:8" ht="21" customHeight="1">
      <c r="A62" s="365" t="s">
        <v>1148</v>
      </c>
      <c r="B62" s="366">
        <v>1235</v>
      </c>
      <c r="C62" s="366">
        <v>1235</v>
      </c>
      <c r="D62" s="366">
        <v>59</v>
      </c>
      <c r="E62" s="365" t="s">
        <v>1149</v>
      </c>
      <c r="F62" s="359">
        <v>1747</v>
      </c>
      <c r="G62" s="359">
        <v>1801</v>
      </c>
      <c r="H62" s="362"/>
    </row>
    <row r="63" spans="1:8" ht="21" customHeight="1">
      <c r="A63" s="365" t="s">
        <v>1150</v>
      </c>
      <c r="B63" s="366">
        <v>12360</v>
      </c>
      <c r="C63" s="366">
        <v>12360</v>
      </c>
      <c r="D63" s="366">
        <v>165</v>
      </c>
      <c r="E63" s="361" t="s">
        <v>945</v>
      </c>
      <c r="F63" s="359">
        <v>4942</v>
      </c>
      <c r="G63" s="359">
        <v>5107</v>
      </c>
      <c r="H63" s="362"/>
    </row>
    <row r="64" spans="1:8" ht="21" customHeight="1">
      <c r="A64" s="365" t="s">
        <v>1151</v>
      </c>
      <c r="B64" s="366">
        <v>4151</v>
      </c>
      <c r="C64" s="366">
        <v>4151</v>
      </c>
      <c r="D64" s="366">
        <v>400</v>
      </c>
      <c r="E64" s="361" t="s">
        <v>946</v>
      </c>
      <c r="F64" s="359">
        <v>2787</v>
      </c>
      <c r="G64" s="359">
        <v>2787</v>
      </c>
      <c r="H64" s="362"/>
    </row>
    <row r="65" spans="1:8" ht="21" customHeight="1">
      <c r="A65" s="365" t="s">
        <v>1152</v>
      </c>
      <c r="B65" s="366">
        <v>43669</v>
      </c>
      <c r="C65" s="366">
        <v>43669</v>
      </c>
      <c r="D65" s="366">
        <v>151</v>
      </c>
      <c r="E65" s="361" t="s">
        <v>947</v>
      </c>
      <c r="F65" s="359">
        <v>44704</v>
      </c>
      <c r="G65" s="359">
        <v>44948</v>
      </c>
      <c r="H65" s="362"/>
    </row>
    <row r="66" spans="1:8" ht="21" customHeight="1">
      <c r="A66" s="365" t="s">
        <v>1153</v>
      </c>
      <c r="B66" s="366">
        <v>40472</v>
      </c>
      <c r="C66" s="366">
        <v>40472</v>
      </c>
      <c r="D66" s="366"/>
      <c r="E66" s="367" t="s">
        <v>948</v>
      </c>
      <c r="F66" s="359">
        <v>1349</v>
      </c>
      <c r="G66" s="359">
        <v>1349</v>
      </c>
      <c r="H66" s="362"/>
    </row>
    <row r="67" spans="1:8" ht="21" customHeight="1">
      <c r="A67" s="365" t="s">
        <v>1154</v>
      </c>
      <c r="B67" s="366">
        <v>5409</v>
      </c>
      <c r="C67" s="366">
        <v>5409</v>
      </c>
      <c r="D67" s="366">
        <v>680</v>
      </c>
      <c r="E67" s="365" t="s">
        <v>949</v>
      </c>
      <c r="F67" s="359">
        <v>1614</v>
      </c>
      <c r="G67" s="359">
        <v>2294</v>
      </c>
      <c r="H67" s="362"/>
    </row>
    <row r="68" spans="1:8" ht="21" customHeight="1">
      <c r="A68" s="365" t="s">
        <v>1155</v>
      </c>
      <c r="B68" s="366">
        <v>1783</v>
      </c>
      <c r="C68" s="366">
        <v>1783</v>
      </c>
      <c r="D68" s="366">
        <v>120</v>
      </c>
      <c r="E68" s="367" t="s">
        <v>950</v>
      </c>
      <c r="F68" s="373">
        <v>1002</v>
      </c>
      <c r="G68" s="373">
        <v>1122</v>
      </c>
      <c r="H68" s="362"/>
    </row>
    <row r="69" spans="1:8" ht="21" customHeight="1">
      <c r="A69" s="365" t="s">
        <v>1156</v>
      </c>
      <c r="B69" s="373">
        <v>542</v>
      </c>
      <c r="C69" s="373">
        <v>542</v>
      </c>
      <c r="D69" s="379"/>
      <c r="E69" s="367" t="s">
        <v>951</v>
      </c>
      <c r="F69" s="359"/>
      <c r="G69" s="359"/>
      <c r="H69" s="362"/>
    </row>
    <row r="70" spans="1:8" ht="21" customHeight="1">
      <c r="A70" s="365" t="s">
        <v>1157</v>
      </c>
      <c r="B70" s="366">
        <v>2930</v>
      </c>
      <c r="C70" s="366">
        <v>2930</v>
      </c>
      <c r="D70" s="366"/>
      <c r="E70" s="367" t="s">
        <v>952</v>
      </c>
      <c r="F70" s="359"/>
      <c r="G70" s="359"/>
      <c r="H70" s="362"/>
    </row>
    <row r="71" spans="1:8" ht="21" customHeight="1">
      <c r="A71" s="365" t="s">
        <v>1158</v>
      </c>
      <c r="B71" s="366">
        <v>10122</v>
      </c>
      <c r="C71" s="366">
        <v>10122</v>
      </c>
      <c r="D71" s="366"/>
      <c r="E71" s="367" t="s">
        <v>954</v>
      </c>
      <c r="F71" s="359">
        <v>10122</v>
      </c>
      <c r="G71" s="359">
        <v>10122</v>
      </c>
      <c r="H71" s="362"/>
    </row>
    <row r="72" spans="1:8" ht="21" customHeight="1">
      <c r="A72" s="365" t="s">
        <v>1159</v>
      </c>
      <c r="B72" s="366">
        <v>524</v>
      </c>
      <c r="C72" s="366">
        <v>524</v>
      </c>
      <c r="D72" s="366"/>
      <c r="E72" s="367" t="s">
        <v>955</v>
      </c>
      <c r="F72" s="359">
        <v>486</v>
      </c>
      <c r="G72" s="359">
        <v>486</v>
      </c>
      <c r="H72" s="362"/>
    </row>
    <row r="73" spans="1:8" ht="21" customHeight="1">
      <c r="A73" s="365" t="s">
        <v>1160</v>
      </c>
      <c r="B73" s="366">
        <v>3144</v>
      </c>
      <c r="C73" s="366">
        <v>3144</v>
      </c>
      <c r="D73" s="366">
        <v>25</v>
      </c>
      <c r="E73" s="365" t="s">
        <v>1161</v>
      </c>
      <c r="F73" s="366">
        <v>25</v>
      </c>
      <c r="G73" s="359">
        <v>50</v>
      </c>
      <c r="H73" s="362"/>
    </row>
    <row r="74" spans="1:8" ht="21" customHeight="1">
      <c r="A74" s="380" t="s">
        <v>1162</v>
      </c>
      <c r="B74" s="366">
        <v>4825</v>
      </c>
      <c r="C74" s="366">
        <v>4825</v>
      </c>
      <c r="D74" s="366">
        <v>980</v>
      </c>
      <c r="E74" s="361" t="s">
        <v>957</v>
      </c>
      <c r="F74" s="366">
        <v>3180</v>
      </c>
      <c r="G74" s="359">
        <v>4344</v>
      </c>
      <c r="H74" s="362"/>
    </row>
    <row r="75" spans="1:8" ht="21" customHeight="1">
      <c r="A75" s="377" t="s">
        <v>958</v>
      </c>
      <c r="B75" s="381">
        <f>SUM(B76:B77)</f>
        <v>36836</v>
      </c>
      <c r="C75" s="354">
        <f>SUM(C76:C77)</f>
        <v>37324</v>
      </c>
      <c r="D75" s="354"/>
      <c r="E75" s="358" t="s">
        <v>959</v>
      </c>
      <c r="F75" s="354">
        <v>26996</v>
      </c>
      <c r="G75" s="354">
        <v>26996</v>
      </c>
      <c r="H75" s="354">
        <f>SUM(H76:H77)</f>
        <v>488</v>
      </c>
    </row>
    <row r="76" spans="1:8" ht="21" customHeight="1">
      <c r="A76" s="365" t="s">
        <v>1163</v>
      </c>
      <c r="B76" s="373"/>
      <c r="C76" s="359"/>
      <c r="D76" s="359"/>
      <c r="E76" s="361" t="s">
        <v>1164</v>
      </c>
      <c r="F76" s="359"/>
      <c r="G76" s="359"/>
      <c r="H76" s="359"/>
    </row>
    <row r="77" spans="1:8" ht="21" customHeight="1">
      <c r="A77" s="380" t="s">
        <v>1165</v>
      </c>
      <c r="B77" s="373">
        <v>36836</v>
      </c>
      <c r="C77" s="359">
        <v>37324</v>
      </c>
      <c r="D77" s="359"/>
      <c r="E77" s="361" t="s">
        <v>1166</v>
      </c>
      <c r="F77" s="359">
        <v>26996</v>
      </c>
      <c r="G77" s="359">
        <v>26996</v>
      </c>
      <c r="H77" s="382">
        <v>488</v>
      </c>
    </row>
    <row r="78" spans="1:8" ht="21" customHeight="1">
      <c r="A78" s="363" t="s">
        <v>1167</v>
      </c>
      <c r="B78" s="354">
        <f>SUM(B79:B81)</f>
        <v>9772</v>
      </c>
      <c r="C78" s="354">
        <f>SUM(C79:C81)</f>
        <v>9772</v>
      </c>
      <c r="D78" s="354"/>
      <c r="E78" s="358" t="s">
        <v>970</v>
      </c>
      <c r="F78" s="354"/>
      <c r="G78" s="354"/>
      <c r="H78" s="382"/>
    </row>
    <row r="79" spans="1:8" ht="21" customHeight="1">
      <c r="A79" s="383" t="s">
        <v>1168</v>
      </c>
      <c r="B79" s="359">
        <v>2772</v>
      </c>
      <c r="C79" s="359">
        <v>2772</v>
      </c>
      <c r="D79" s="359"/>
      <c r="E79" s="358" t="s">
        <v>1002</v>
      </c>
      <c r="F79" s="381">
        <v>10864</v>
      </c>
      <c r="G79" s="378">
        <v>10806</v>
      </c>
      <c r="H79" s="384">
        <v>58</v>
      </c>
    </row>
    <row r="80" spans="1:8" ht="21" customHeight="1">
      <c r="A80" s="383" t="s">
        <v>1169</v>
      </c>
      <c r="B80" s="359">
        <v>7000</v>
      </c>
      <c r="C80" s="359">
        <v>7000</v>
      </c>
      <c r="D80" s="359"/>
      <c r="E80" s="385" t="s">
        <v>1170</v>
      </c>
      <c r="F80" s="354">
        <v>1048</v>
      </c>
      <c r="G80" s="354">
        <v>334</v>
      </c>
      <c r="H80" s="384">
        <v>714</v>
      </c>
    </row>
    <row r="81" spans="1:8" ht="21" customHeight="1">
      <c r="A81" s="383" t="s">
        <v>1171</v>
      </c>
      <c r="B81" s="359"/>
      <c r="C81" s="359"/>
      <c r="D81" s="359"/>
      <c r="E81" s="385" t="s">
        <v>1172</v>
      </c>
      <c r="F81" s="354">
        <v>129280</v>
      </c>
      <c r="G81" s="354">
        <v>148304</v>
      </c>
      <c r="H81" s="382"/>
    </row>
    <row r="82" spans="1:8" ht="21" customHeight="1">
      <c r="A82" s="386" t="s">
        <v>1173</v>
      </c>
      <c r="B82" s="354">
        <v>6785</v>
      </c>
      <c r="C82" s="354">
        <v>6785</v>
      </c>
      <c r="D82" s="354"/>
      <c r="E82" s="385" t="s">
        <v>1174</v>
      </c>
      <c r="F82" s="354">
        <f aca="true" t="shared" si="4" ref="F82:H82">SUM(F83:F86)</f>
        <v>58255</v>
      </c>
      <c r="G82" s="354">
        <f t="shared" si="4"/>
        <v>39551</v>
      </c>
      <c r="H82" s="384">
        <f t="shared" si="4"/>
        <v>18704</v>
      </c>
    </row>
    <row r="83" spans="1:8" ht="21" customHeight="1">
      <c r="A83" s="363" t="s">
        <v>1175</v>
      </c>
      <c r="B83" s="354">
        <v>380</v>
      </c>
      <c r="C83" s="354">
        <v>380</v>
      </c>
      <c r="D83" s="354"/>
      <c r="E83" s="387" t="s">
        <v>979</v>
      </c>
      <c r="F83" s="359">
        <v>58255</v>
      </c>
      <c r="G83" s="359">
        <v>39551</v>
      </c>
      <c r="H83" s="382">
        <v>18704</v>
      </c>
    </row>
    <row r="84" spans="1:8" ht="21" customHeight="1">
      <c r="A84" s="363" t="s">
        <v>1176</v>
      </c>
      <c r="B84" s="354">
        <v>192015</v>
      </c>
      <c r="C84" s="354">
        <v>192015</v>
      </c>
      <c r="D84" s="354">
        <v>19024</v>
      </c>
      <c r="E84" s="387" t="s">
        <v>981</v>
      </c>
      <c r="F84" s="354"/>
      <c r="G84" s="354"/>
      <c r="H84" s="362"/>
    </row>
    <row r="85" spans="1:8" ht="21" customHeight="1">
      <c r="A85" s="363" t="s">
        <v>1000</v>
      </c>
      <c r="B85" s="354"/>
      <c r="C85" s="354"/>
      <c r="D85" s="354"/>
      <c r="E85" s="387" t="s">
        <v>983</v>
      </c>
      <c r="F85" s="359"/>
      <c r="G85" s="359"/>
      <c r="H85" s="362"/>
    </row>
    <row r="86" spans="1:8" ht="21" customHeight="1">
      <c r="A86" s="369"/>
      <c r="B86" s="354"/>
      <c r="C86" s="354"/>
      <c r="D86" s="354"/>
      <c r="E86" s="387" t="s">
        <v>985</v>
      </c>
      <c r="F86" s="379"/>
      <c r="G86" s="359"/>
      <c r="H86" s="382"/>
    </row>
    <row r="87" spans="1:8" ht="22.5" customHeight="1">
      <c r="A87" s="352" t="s">
        <v>1177</v>
      </c>
      <c r="B87" s="356">
        <f>B85+B84+B83+B82+B78+B75+B8+B7</f>
        <v>1419610</v>
      </c>
      <c r="C87" s="356">
        <f>C85+C84+C83+C82+C78+C75+C8+C7</f>
        <v>1401084</v>
      </c>
      <c r="D87" s="354">
        <f>D85+D84+D83+D82+D78+D75+D8+D7</f>
        <v>44445</v>
      </c>
      <c r="E87" s="388" t="s">
        <v>1178</v>
      </c>
      <c r="F87" s="389">
        <f aca="true" t="shared" si="5" ref="F87:H87">F82+F81+F80+F79+F78+F75+F8+F7</f>
        <v>1419610</v>
      </c>
      <c r="G87" s="390">
        <f t="shared" si="5"/>
        <v>1401084</v>
      </c>
      <c r="H87" s="381">
        <f t="shared" si="5"/>
        <v>44445</v>
      </c>
    </row>
  </sheetData>
  <sheetProtection/>
  <mergeCells count="9">
    <mergeCell ref="A2:H2"/>
    <mergeCell ref="A4:D4"/>
    <mergeCell ref="E4:H4"/>
    <mergeCell ref="C5:D5"/>
    <mergeCell ref="G5:H5"/>
    <mergeCell ref="A5:A6"/>
    <mergeCell ref="B5:B6"/>
    <mergeCell ref="E5:E6"/>
    <mergeCell ref="F5:F6"/>
  </mergeCells>
  <printOptions/>
  <pageMargins left="0.51" right="0.5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16"/>
  </sheetPr>
  <dimension ref="A1:B8"/>
  <sheetViews>
    <sheetView zoomScaleSheetLayoutView="100" workbookViewId="0" topLeftCell="A1">
      <selection activeCell="A2" sqref="A2:B2"/>
    </sheetView>
  </sheetViews>
  <sheetFormatPr defaultColWidth="48.375" defaultRowHeight="13.5"/>
  <cols>
    <col min="1" max="1" width="48.25390625" style="329" customWidth="1"/>
    <col min="2" max="2" width="32.00390625" style="329" customWidth="1"/>
    <col min="3" max="16384" width="48.375" style="329" customWidth="1"/>
  </cols>
  <sheetData>
    <row r="1" spans="1:2" ht="34.5" customHeight="1">
      <c r="A1" s="340" t="s">
        <v>1179</v>
      </c>
      <c r="B1" s="331"/>
    </row>
    <row r="2" spans="1:2" ht="42" customHeight="1">
      <c r="A2" s="332" t="s">
        <v>1180</v>
      </c>
      <c r="B2" s="332"/>
    </row>
    <row r="3" spans="1:2" ht="28.5" customHeight="1">
      <c r="A3" s="333"/>
      <c r="B3" s="341" t="s">
        <v>1181</v>
      </c>
    </row>
    <row r="4" spans="1:2" ht="61.5" customHeight="1">
      <c r="A4" s="335" t="s">
        <v>1182</v>
      </c>
      <c r="B4" s="335" t="s">
        <v>1183</v>
      </c>
    </row>
    <row r="5" spans="1:2" ht="104.25" customHeight="1">
      <c r="A5" s="342" t="s">
        <v>1184</v>
      </c>
      <c r="B5" s="104">
        <v>339.2</v>
      </c>
    </row>
    <row r="6" spans="1:2" ht="104.25" customHeight="1">
      <c r="A6" s="342" t="s">
        <v>1185</v>
      </c>
      <c r="B6" s="104">
        <v>54.24</v>
      </c>
    </row>
    <row r="7" spans="1:2" ht="104.25" customHeight="1">
      <c r="A7" s="343" t="s">
        <v>1186</v>
      </c>
      <c r="B7" s="344">
        <v>51.02</v>
      </c>
    </row>
    <row r="8" spans="1:2" ht="104.25" customHeight="1">
      <c r="A8" s="342" t="s">
        <v>1187</v>
      </c>
      <c r="B8" s="337">
        <f>B5+B6-B7</f>
        <v>342.42</v>
      </c>
    </row>
  </sheetData>
  <sheetProtection/>
  <mergeCells count="1">
    <mergeCell ref="A2:B2"/>
  </mergeCells>
  <printOptions/>
  <pageMargins left="1.06" right="0.9" top="0.98" bottom="0.98" header="0.51" footer="0.51"/>
  <pageSetup firstPageNumber="85"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2020-08-13T02:27:14Z</cp:lastPrinted>
  <dcterms:created xsi:type="dcterms:W3CDTF">2008-01-04T02:39:19Z</dcterms:created>
  <dcterms:modified xsi:type="dcterms:W3CDTF">2020-08-24T01:18:12Z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